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交学工处\"/>
    </mc:Choice>
  </mc:AlternateContent>
  <bookViews>
    <workbookView windowWidth="28800" windowHeight="11925" firstSheet="2" activeTab="4"/>
  </bookViews>
  <sheets>
    <sheet name="应用心理学" sheetId="1" r:id="rId1"/>
    <sheet name="教育技术学" sheetId="2" r:id="rId2"/>
    <sheet name="小学教育（师范）数学" sheetId="3" r:id="rId3"/>
    <sheet name="小学教育（师范）语文" sheetId="4" r:id="rId4"/>
    <sheet name="学前教育（师范）" sheetId="6" r:id="rId5"/>
  </sheets>
  <externalReferences>
    <externalReference r:id="rId6"/>
    <externalReference r:id="rId7"/>
    <externalReference r:id="rId8"/>
  </externalReferences>
  <definedNames>
    <definedName name="_xlnm._FilterDatabase" localSheetId="0" hidden="1">应用心理学!$A$4:$AD$87</definedName>
    <definedName name="_xlnm._FilterDatabase" localSheetId="1" hidden="1">教育技术学!$A$4:$AD$67</definedName>
    <definedName name="_xlnm._FilterDatabase" localSheetId="2" hidden="1">'小学教育（师范）数学'!$A$4:$AD$31</definedName>
    <definedName name="_xlnm._FilterDatabase" localSheetId="3" hidden="1">'小学教育（师范）语文'!$A$4:$AD$71</definedName>
    <definedName name="_xlnm._FilterDatabase" localSheetId="4" hidden="1">'学前教育（师范）'!$A$4:$AD$36</definedName>
    <definedName name="_xlnm.Print_Titles" localSheetId="0">应用心理学!$4:$4</definedName>
    <definedName name="_xlnm.Print_Titles" localSheetId="1">教育技术学!$4:$4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<sst xmlns="http://schemas.openxmlformats.org/spreadsheetml/2006/main" count="1635" uniqueCount="399">
  <si>
    <t>附件5：</t>
  </si>
  <si>
    <t>教育科学学院学院应用心理学专业2025年级综合测评排名表</t>
  </si>
  <si>
    <t xml:space="preserve">学院:                             </t>
  </si>
  <si>
    <t>（盖章）</t>
  </si>
  <si>
    <t>学院分管学生工作领导签名：</t>
  </si>
  <si>
    <t>学院</t>
  </si>
  <si>
    <t>专业</t>
  </si>
  <si>
    <t>年级</t>
  </si>
  <si>
    <t>班级</t>
  </si>
  <si>
    <t>学号</t>
  </si>
  <si>
    <t>姓名</t>
  </si>
  <si>
    <t>德育
考评分</t>
  </si>
  <si>
    <t>德育
加减分</t>
  </si>
  <si>
    <t>德育
成绩</t>
  </si>
  <si>
    <t>智育
考试分</t>
  </si>
  <si>
    <t>智育
加减分</t>
  </si>
  <si>
    <t>智育
成绩</t>
  </si>
  <si>
    <t>体育
测评分</t>
  </si>
  <si>
    <t>体育
加减分</t>
  </si>
  <si>
    <t>体育
成绩</t>
  </si>
  <si>
    <t>美育
基础分</t>
  </si>
  <si>
    <t>美育
奖惩分</t>
  </si>
  <si>
    <t>美育
成绩</t>
  </si>
  <si>
    <t>劳育
基础分</t>
  </si>
  <si>
    <t>劳育
奖惩分</t>
  </si>
  <si>
    <t>劳育
成绩</t>
  </si>
  <si>
    <t>综合
测评分</t>
  </si>
  <si>
    <t>综合测评排名</t>
  </si>
  <si>
    <t>学习成绩排名</t>
  </si>
  <si>
    <t>是否有不及格课程</t>
  </si>
  <si>
    <t>专业年级
总人数</t>
  </si>
  <si>
    <t>奖学金
等级</t>
  </si>
  <si>
    <t>单项
奖学金</t>
  </si>
  <si>
    <t>荣誉称号</t>
  </si>
  <si>
    <t>学生签名</t>
  </si>
  <si>
    <t>教育科学学院</t>
  </si>
  <si>
    <t>应用心理学</t>
  </si>
  <si>
    <t>应用心理252</t>
  </si>
  <si>
    <t>2506110050</t>
  </si>
  <si>
    <t>陈佩妤</t>
  </si>
  <si>
    <t>否</t>
  </si>
  <si>
    <t>一等奖学金</t>
  </si>
  <si>
    <t>三好学生标兵</t>
  </si>
  <si>
    <t>2506110049</t>
  </si>
  <si>
    <t>李楠</t>
  </si>
  <si>
    <t>三好学生</t>
  </si>
  <si>
    <t>2506110072</t>
  </si>
  <si>
    <t>马铭晗</t>
  </si>
  <si>
    <t>2506110063</t>
  </si>
  <si>
    <t>卢恺贤</t>
  </si>
  <si>
    <t>二等奖学金</t>
  </si>
  <si>
    <t>2506110056</t>
  </si>
  <si>
    <t>曹晨颖</t>
  </si>
  <si>
    <t>应用心理251</t>
  </si>
  <si>
    <t>2506110001</t>
  </si>
  <si>
    <t>王茗香</t>
  </si>
  <si>
    <t>2506110032</t>
  </si>
  <si>
    <t>梁明珠</t>
  </si>
  <si>
    <t>2506110062</t>
  </si>
  <si>
    <t>马晞媛</t>
  </si>
  <si>
    <t>2506110007</t>
  </si>
  <si>
    <t>唐欣楠</t>
  </si>
  <si>
    <t>2506110012</t>
  </si>
  <si>
    <t>万小乐</t>
  </si>
  <si>
    <t>2506110031</t>
  </si>
  <si>
    <t>彭梦玲</t>
  </si>
  <si>
    <t>2506110079</t>
  </si>
  <si>
    <t>王丽娟</t>
  </si>
  <si>
    <t>三等奖学金</t>
  </si>
  <si>
    <t>2506110011</t>
  </si>
  <si>
    <t>范晶鑫</t>
  </si>
  <si>
    <t>2506110019</t>
  </si>
  <si>
    <t>冯思澄</t>
  </si>
  <si>
    <t>2506110024</t>
  </si>
  <si>
    <t>李梦帆</t>
  </si>
  <si>
    <t>2506110025</t>
  </si>
  <si>
    <t>苏暄暄</t>
  </si>
  <si>
    <t>2506110061</t>
  </si>
  <si>
    <t>王巧云</t>
  </si>
  <si>
    <t>2506110009</t>
  </si>
  <si>
    <t>钱凌雁</t>
  </si>
  <si>
    <t>2506110018</t>
  </si>
  <si>
    <t>柳丁丁</t>
  </si>
  <si>
    <t>2506110023</t>
  </si>
  <si>
    <t>汪薛纯</t>
  </si>
  <si>
    <t>2401110117</t>
  </si>
  <si>
    <t>陈昕玥</t>
  </si>
  <si>
    <t>2506110081</t>
  </si>
  <si>
    <t>龚铮磊</t>
  </si>
  <si>
    <t>2506110067</t>
  </si>
  <si>
    <t>徐子湘</t>
  </si>
  <si>
    <t>2506110066</t>
  </si>
  <si>
    <t>白欣妍</t>
  </si>
  <si>
    <t>2506110085</t>
  </si>
  <si>
    <t>吴金城</t>
  </si>
  <si>
    <t>2506110034</t>
  </si>
  <si>
    <t>缪佳美</t>
  </si>
  <si>
    <t>2506110028</t>
  </si>
  <si>
    <t>魏瑜凌</t>
  </si>
  <si>
    <t>2506110065</t>
  </si>
  <si>
    <t>倪嘉怡</t>
  </si>
  <si>
    <t>2506110020</t>
  </si>
  <si>
    <t>周郁雯</t>
  </si>
  <si>
    <t>2506110064</t>
  </si>
  <si>
    <t>杨贝希</t>
  </si>
  <si>
    <t>2506110068</t>
  </si>
  <si>
    <t>徐静曦</t>
  </si>
  <si>
    <t>2506110026</t>
  </si>
  <si>
    <t>胡思齐</t>
  </si>
  <si>
    <t>2506110077</t>
  </si>
  <si>
    <t>谭湘</t>
  </si>
  <si>
    <t>2506110022</t>
  </si>
  <si>
    <t>陈小雪</t>
  </si>
  <si>
    <t>2507110113</t>
  </si>
  <si>
    <t>蒿冰艳</t>
  </si>
  <si>
    <t>2506110042</t>
  </si>
  <si>
    <t>邵致玮</t>
  </si>
  <si>
    <t>2506110027</t>
  </si>
  <si>
    <t>刘月含香</t>
  </si>
  <si>
    <t>2506110071</t>
  </si>
  <si>
    <t>羊洋</t>
  </si>
  <si>
    <t>2506110084</t>
  </si>
  <si>
    <t>徐马元祺</t>
  </si>
  <si>
    <t>2506110057</t>
  </si>
  <si>
    <t>张沁柔</t>
  </si>
  <si>
    <t>2506110004</t>
  </si>
  <si>
    <t>尹安璐</t>
  </si>
  <si>
    <t>2506110046</t>
  </si>
  <si>
    <t>易慧巧</t>
  </si>
  <si>
    <t>是</t>
  </si>
  <si>
    <t>2506110078</t>
  </si>
  <si>
    <t>萧莉芸</t>
  </si>
  <si>
    <t>2506110016</t>
  </si>
  <si>
    <t>徐开妍</t>
  </si>
  <si>
    <t>2506110047</t>
  </si>
  <si>
    <t>史小敏</t>
  </si>
  <si>
    <t>2506110013</t>
  </si>
  <si>
    <t>朱欣悦</t>
  </si>
  <si>
    <t>2506110014</t>
  </si>
  <si>
    <t>马一诺</t>
  </si>
  <si>
    <t>2506110005</t>
  </si>
  <si>
    <t>李咏静</t>
  </si>
  <si>
    <t>2506110006</t>
  </si>
  <si>
    <t>宋安琪</t>
  </si>
  <si>
    <t>2506110083</t>
  </si>
  <si>
    <t>范文哲</t>
  </si>
  <si>
    <t>2506110037</t>
  </si>
  <si>
    <t>韩越</t>
  </si>
  <si>
    <t>2506110021</t>
  </si>
  <si>
    <t>孙若涵</t>
  </si>
  <si>
    <t>2506110054</t>
  </si>
  <si>
    <t>刘馨遥</t>
  </si>
  <si>
    <t>2506110008</t>
  </si>
  <si>
    <t>张弛</t>
  </si>
  <si>
    <t>2506110044</t>
  </si>
  <si>
    <t>和朝盈</t>
  </si>
  <si>
    <t>2506110055</t>
  </si>
  <si>
    <t>相润晞</t>
  </si>
  <si>
    <t>2506110069</t>
  </si>
  <si>
    <t>张润</t>
  </si>
  <si>
    <t>2506110038</t>
  </si>
  <si>
    <t>孟熙宸</t>
  </si>
  <si>
    <t>2506110036</t>
  </si>
  <si>
    <t>赵清琳</t>
  </si>
  <si>
    <t>2506110053</t>
  </si>
  <si>
    <t>邹子娴</t>
  </si>
  <si>
    <t>2506110033</t>
  </si>
  <si>
    <t>金紫莉</t>
  </si>
  <si>
    <t>2506110035</t>
  </si>
  <si>
    <t>李彤娜</t>
  </si>
  <si>
    <t>2506110073</t>
  </si>
  <si>
    <t>范雯欣</t>
  </si>
  <si>
    <t>2506110052</t>
  </si>
  <si>
    <t>张琦</t>
  </si>
  <si>
    <t>2506110040</t>
  </si>
  <si>
    <t>解铭轩</t>
  </si>
  <si>
    <t>2506110058</t>
  </si>
  <si>
    <t>徐晨钰</t>
  </si>
  <si>
    <t>2506110082</t>
  </si>
  <si>
    <t>林文凯</t>
  </si>
  <si>
    <t>2506110039</t>
  </si>
  <si>
    <t>张家齐</t>
  </si>
  <si>
    <t>2506110043</t>
  </si>
  <si>
    <t>孙鹏</t>
  </si>
  <si>
    <t>2506110010</t>
  </si>
  <si>
    <t>张晓琳</t>
  </si>
  <si>
    <t>2506110051</t>
  </si>
  <si>
    <t>单语茜</t>
  </si>
  <si>
    <t>2506110003</t>
  </si>
  <si>
    <t>马舒真</t>
  </si>
  <si>
    <t>2506110041</t>
  </si>
  <si>
    <t>梁启昌</t>
  </si>
  <si>
    <t>2506110017</t>
  </si>
  <si>
    <t>王默</t>
  </si>
  <si>
    <t>2506110015</t>
  </si>
  <si>
    <t>周璇</t>
  </si>
  <si>
    <t>2506110048</t>
  </si>
  <si>
    <t>沈宜晗</t>
  </si>
  <si>
    <t>2506110045</t>
  </si>
  <si>
    <t>汪禹希</t>
  </si>
  <si>
    <t>2506110070</t>
  </si>
  <si>
    <t>池婷</t>
  </si>
  <si>
    <t>填表说明：</t>
  </si>
  <si>
    <t>1.请勿变动表格格式。</t>
  </si>
  <si>
    <t>2.专业、年级、班级、学号、姓名请采用教务信息系统中导出的个人基本信息，勿手工输入，避免产生错误。</t>
  </si>
  <si>
    <t>3.德育成绩、智育成绩、体育成绩为百分制。</t>
  </si>
  <si>
    <t>4.综合测评排名符合优秀学生奖学金评比条件，但因“德育分未达标”、“课程考核不合格”或者“体育成绩不合格”等不符合者请在“奖学金等级”一栏进行标注。</t>
  </si>
  <si>
    <t>5.是否有不及格课程，指的是成绩单中列入综测范围的科目是否有不及格，请填写是或者否。</t>
  </si>
  <si>
    <t>教育科学学院　教育技术学（师范）专业2025年级综合测评排名表</t>
  </si>
  <si>
    <t>教育技术学（师范）</t>
  </si>
  <si>
    <t>教技师范251</t>
  </si>
  <si>
    <t>何佳露</t>
  </si>
  <si>
    <t>谢镇宇</t>
  </si>
  <si>
    <t>教技师范252</t>
  </si>
  <si>
    <t>徐雅婷</t>
  </si>
  <si>
    <t>91.30</t>
  </si>
  <si>
    <t>曹晴</t>
  </si>
  <si>
    <t>90.20</t>
  </si>
  <si>
    <t>欧阳雅倩</t>
  </si>
  <si>
    <t>王晨汐</t>
  </si>
  <si>
    <t>周天晴</t>
  </si>
  <si>
    <t>付文君</t>
  </si>
  <si>
    <t>聂如若</t>
  </si>
  <si>
    <t>86.60</t>
  </si>
  <si>
    <t>王南</t>
  </si>
  <si>
    <t>郭含韵</t>
  </si>
  <si>
    <t>单文逸</t>
  </si>
  <si>
    <t>87.30</t>
  </si>
  <si>
    <t>冯菲婷</t>
  </si>
  <si>
    <t>89.80</t>
  </si>
  <si>
    <t>杨茗暄</t>
  </si>
  <si>
    <t>沈婷</t>
  </si>
  <si>
    <t>85.70</t>
  </si>
  <si>
    <t>高炘</t>
  </si>
  <si>
    <t>89.20</t>
  </si>
  <si>
    <t>王成骏</t>
  </si>
  <si>
    <t>86.00</t>
  </si>
  <si>
    <t>仲安琪</t>
  </si>
  <si>
    <t>85.10</t>
  </si>
  <si>
    <t>钱韵涵</t>
  </si>
  <si>
    <t>尹嘉英</t>
  </si>
  <si>
    <t>卢文娜</t>
  </si>
  <si>
    <t>甘雨婷</t>
  </si>
  <si>
    <t>曹心怡</t>
  </si>
  <si>
    <t>孙楠</t>
  </si>
  <si>
    <t>王一诺</t>
  </si>
  <si>
    <t>王宸熙</t>
  </si>
  <si>
    <t>占镓镓</t>
  </si>
  <si>
    <t>钱秋楠</t>
  </si>
  <si>
    <t>朱邵利</t>
  </si>
  <si>
    <t>卢玢辰</t>
  </si>
  <si>
    <t>肖文博</t>
  </si>
  <si>
    <t>林张睿</t>
  </si>
  <si>
    <t>李璐妍</t>
  </si>
  <si>
    <t>杨艳文</t>
  </si>
  <si>
    <t>李锦华</t>
  </si>
  <si>
    <t>刘佳</t>
  </si>
  <si>
    <t>王玉涵</t>
  </si>
  <si>
    <t>汤钦新</t>
  </si>
  <si>
    <t>杨可蜜</t>
  </si>
  <si>
    <t>陈晨</t>
  </si>
  <si>
    <t>占汪新</t>
  </si>
  <si>
    <t>吕晓芳</t>
  </si>
  <si>
    <t>毕苏蒙</t>
  </si>
  <si>
    <t>王远帆</t>
  </si>
  <si>
    <t>祖如月</t>
  </si>
  <si>
    <t>童言</t>
  </si>
  <si>
    <t>谢浩洋</t>
  </si>
  <si>
    <t>刘一君</t>
  </si>
  <si>
    <t>徐雨轩</t>
  </si>
  <si>
    <t>姚俏俏</t>
  </si>
  <si>
    <t>刘圣亚</t>
  </si>
  <si>
    <t>王晨</t>
  </si>
  <si>
    <t>张焱</t>
  </si>
  <si>
    <t>何慷慨</t>
  </si>
  <si>
    <t>郇苏云</t>
  </si>
  <si>
    <t>钱梦瑶</t>
  </si>
  <si>
    <t>吕珈彤</t>
  </si>
  <si>
    <t>陆梦凡</t>
  </si>
  <si>
    <t>教育科学学院      小学教育（师范）（数学方向）2025年级综合测评排名表</t>
  </si>
  <si>
    <t>小学教育（师范）</t>
  </si>
  <si>
    <t>小教师范251</t>
  </si>
  <si>
    <t>阮心妍</t>
  </si>
  <si>
    <t>小教师范252</t>
  </si>
  <si>
    <t>冒徐洁</t>
  </si>
  <si>
    <t>崔玲</t>
  </si>
  <si>
    <t>潘佳怡</t>
  </si>
  <si>
    <t>陈雨鑫</t>
  </si>
  <si>
    <t>朱莉叶</t>
  </si>
  <si>
    <t>张敬宁</t>
  </si>
  <si>
    <t>陈军喜</t>
  </si>
  <si>
    <t>方柔</t>
  </si>
  <si>
    <t>孙菡彬</t>
  </si>
  <si>
    <t>蒋辰阳</t>
  </si>
  <si>
    <t>季禹彤</t>
  </si>
  <si>
    <t>董欣雨</t>
  </si>
  <si>
    <t>刘保成</t>
  </si>
  <si>
    <t>仲立烨</t>
  </si>
  <si>
    <t>闵瑶</t>
  </si>
  <si>
    <t>李晨依</t>
  </si>
  <si>
    <t>王勤洁</t>
  </si>
  <si>
    <t>张美琳</t>
  </si>
  <si>
    <t>毛宏杰</t>
  </si>
  <si>
    <t>厉雨彤</t>
  </si>
  <si>
    <t>王佳佳</t>
  </si>
  <si>
    <t>教育科学学院 小学教育师范（语文方向）2025年级综合测评排名表</t>
  </si>
  <si>
    <t>代雨荣</t>
  </si>
  <si>
    <t>王慧如</t>
  </si>
  <si>
    <t>闫奕君</t>
  </si>
  <si>
    <t>王瑜欣</t>
  </si>
  <si>
    <t>单子姗</t>
  </si>
  <si>
    <t>唐赟涵</t>
  </si>
  <si>
    <t>张睿</t>
  </si>
  <si>
    <t>张梦玲</t>
  </si>
  <si>
    <t>刘梦</t>
  </si>
  <si>
    <t>郑新雨</t>
  </si>
  <si>
    <t>何心怡</t>
  </si>
  <si>
    <t>盛怀瑾</t>
  </si>
  <si>
    <t>杨曙铱</t>
  </si>
  <si>
    <t>杨宇晨</t>
  </si>
  <si>
    <t>王晓鹭</t>
  </si>
  <si>
    <t>吴晓</t>
  </si>
  <si>
    <t>武晨熙</t>
  </si>
  <si>
    <t>张婷</t>
  </si>
  <si>
    <t>刘臣涵</t>
  </si>
  <si>
    <t>陈万锡</t>
  </si>
  <si>
    <t>沈佳彤</t>
  </si>
  <si>
    <t>秦秋林</t>
  </si>
  <si>
    <t>魏彧柯</t>
  </si>
  <si>
    <t>梁晓涛</t>
  </si>
  <si>
    <t>刘婷月</t>
  </si>
  <si>
    <t>李嘉奕</t>
  </si>
  <si>
    <t>任捷</t>
  </si>
  <si>
    <t>葛雨宸</t>
  </si>
  <si>
    <t>辛畅</t>
  </si>
  <si>
    <t>余辰月</t>
  </si>
  <si>
    <t>马一琳</t>
  </si>
  <si>
    <t>周祎</t>
  </si>
  <si>
    <t>朱钰桐</t>
  </si>
  <si>
    <t>张瑶</t>
  </si>
  <si>
    <t>王孟洁</t>
  </si>
  <si>
    <t>蔡雨函</t>
  </si>
  <si>
    <t>梁雨涵</t>
  </si>
  <si>
    <t>陆嘉诚</t>
  </si>
  <si>
    <t>徐雯婕</t>
  </si>
  <si>
    <t>陈牧春</t>
  </si>
  <si>
    <t>刘艳铮</t>
  </si>
  <si>
    <t>徐佳瑶</t>
  </si>
  <si>
    <t>曹馨予</t>
  </si>
  <si>
    <t>苏馨语</t>
  </si>
  <si>
    <t>张微</t>
  </si>
  <si>
    <t>汤茜媛</t>
  </si>
  <si>
    <t>赵苇彤</t>
  </si>
  <si>
    <t>马三多</t>
  </si>
  <si>
    <t>周筱涵</t>
  </si>
  <si>
    <t>孙宗帅</t>
  </si>
  <si>
    <t>陈若男</t>
  </si>
  <si>
    <t>程佳琪</t>
  </si>
  <si>
    <t>沈鑫雨</t>
  </si>
  <si>
    <t>胡超越</t>
  </si>
  <si>
    <t>徐林莉</t>
  </si>
  <si>
    <t>冯瑞</t>
  </si>
  <si>
    <t>朱天阳</t>
  </si>
  <si>
    <t>房睿天</t>
  </si>
  <si>
    <t>赵诗雨</t>
  </si>
  <si>
    <t>袁茹</t>
  </si>
  <si>
    <t>樊张天琛</t>
  </si>
  <si>
    <t>李武钊</t>
  </si>
  <si>
    <t>教育科学学院   学前教育（师范）2025综合测评排名表</t>
  </si>
  <si>
    <t>学前教育（师范）</t>
  </si>
  <si>
    <t>学前师范252</t>
  </si>
  <si>
    <t>杭姚成</t>
  </si>
  <si>
    <t>金佳娴</t>
  </si>
  <si>
    <t>学前师范251</t>
  </si>
  <si>
    <t>顾春燕</t>
  </si>
  <si>
    <t>程蔓淇</t>
  </si>
  <si>
    <t>谭心语</t>
  </si>
  <si>
    <t>刘紫嫣</t>
  </si>
  <si>
    <t>羊思甜</t>
  </si>
  <si>
    <t>张雅洁</t>
  </si>
  <si>
    <t>黄尧</t>
  </si>
  <si>
    <t>招书馨</t>
  </si>
  <si>
    <t>耿千惠</t>
  </si>
  <si>
    <t>汪惠妍</t>
  </si>
  <si>
    <t>刘舒怡</t>
  </si>
  <si>
    <t>曹晨睿</t>
  </si>
  <si>
    <t>丁贤兰</t>
  </si>
  <si>
    <t>周雨濛</t>
  </si>
  <si>
    <t>蔡思语</t>
  </si>
  <si>
    <t>王德雪</t>
  </si>
  <si>
    <t>张蕾</t>
  </si>
  <si>
    <t>左宝仪</t>
  </si>
  <si>
    <t>沈智晗</t>
  </si>
  <si>
    <t>董祯</t>
  </si>
  <si>
    <t>王筱珺</t>
  </si>
  <si>
    <t>焦可</t>
  </si>
  <si>
    <t>吴德昊</t>
  </si>
  <si>
    <t>谢金桥</t>
  </si>
  <si>
    <t>张卓凡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</si>
</sst>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  <numFmt numFmtId="179" formatCode="0_ "/>
    <numFmt numFmtId="180" formatCode="0.00_);\(0.00\)"/>
  </numFmts>
  <fonts count="45">
    <font>
      <sz val="11"/>
      <name val="等线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4"/>
      <color rgb="FFFF0000"/>
      <name val="黑体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FF0000"/>
      <name val="仿宋"/>
      <charset val="134"/>
    </font>
    <font>
      <u/>
      <sz val="12"/>
      <name val="Times New Roman"/>
      <charset val="134"/>
    </font>
    <font>
      <sz val="11"/>
      <name val="黑体"/>
      <charset val="134"/>
    </font>
    <font>
      <b/>
      <sz val="11"/>
      <color rgb="FFFF0000"/>
      <name val="黑体"/>
      <charset val="134"/>
    </font>
    <font>
      <sz val="9"/>
      <name val="仿宋"/>
      <charset val="134"/>
    </font>
    <font>
      <sz val="9"/>
      <color rgb="FF000000"/>
      <name val="仿宋"/>
      <charset val="134"/>
    </font>
    <font>
      <sz val="10"/>
      <name val="仿宋"/>
      <charset val="134"/>
    </font>
    <font>
      <sz val="9"/>
      <color rgb="FFFF0000"/>
      <name val="仿宋"/>
      <charset val="134"/>
    </font>
    <font>
      <b/>
      <sz val="11"/>
      <name val="仿宋"/>
      <charset val="134"/>
    </font>
    <font>
      <sz val="11"/>
      <name val="仿宋"/>
      <charset val="134"/>
    </font>
    <font>
      <sz val="9"/>
      <color rgb="FF4472C4"/>
      <name val="仿宋"/>
      <charset val="134"/>
    </font>
    <font>
      <sz val="10"/>
      <color rgb="FF4472C4"/>
      <name val="仿宋"/>
      <charset val="134"/>
    </font>
    <font>
      <sz val="10"/>
      <color rgb="FFFF0000"/>
      <name val="仿宋"/>
      <charset val="134"/>
    </font>
    <font>
      <sz val="10"/>
      <color rgb="FF000000"/>
      <name val="Microsoft YaHei"/>
      <charset val="134"/>
    </font>
    <font>
      <sz val="9"/>
      <color rgb="FF0D0D0D"/>
      <name val="仿宋"/>
      <charset val="134"/>
    </font>
    <font>
      <sz val="9"/>
      <color indexed="8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3" borderId="26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4" borderId="29" applyNumberFormat="0" applyAlignment="0" applyProtection="0">
      <alignment vertical="center"/>
    </xf>
    <xf numFmtId="0" fontId="35" fillId="5" borderId="30" applyNumberFormat="0" applyAlignment="0" applyProtection="0">
      <alignment vertical="center"/>
    </xf>
    <xf numFmtId="0" fontId="36" fillId="5" borderId="29" applyNumberFormat="0" applyAlignment="0" applyProtection="0">
      <alignment vertical="center"/>
    </xf>
    <xf numFmtId="0" fontId="37" fillId="6" borderId="31" applyNumberFormat="0" applyAlignment="0" applyProtection="0">
      <alignment vertical="center"/>
    </xf>
    <xf numFmtId="0" fontId="38" fillId="0" borderId="32" applyNumberFormat="0" applyFill="0" applyAlignment="0" applyProtection="0">
      <alignment vertical="center"/>
    </xf>
    <xf numFmtId="0" fontId="39" fillId="0" borderId="33" applyNumberFormat="0" applyFill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3" fillId="25" borderId="0" applyNumberFormat="0" applyBorder="0" applyAlignment="0" applyProtection="0">
      <alignment vertical="center"/>
    </xf>
    <xf numFmtId="0" fontId="43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3" fillId="29" borderId="0" applyNumberFormat="0" applyBorder="0" applyAlignment="0" applyProtection="0">
      <alignment vertical="center"/>
    </xf>
    <xf numFmtId="0" fontId="43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3" fillId="33" borderId="0" applyNumberFormat="0" applyBorder="0" applyAlignment="0" applyProtection="0">
      <alignment vertical="center"/>
    </xf>
  </cellStyleXfs>
  <cellXfs count="14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 wrapText="1"/>
    </xf>
    <xf numFmtId="0" fontId="4" fillId="0" borderId="0" xfId="0" applyFont="1" applyAlignment="1">
      <alignment horizontal="centerContinuous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177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11" fillId="0" borderId="1" xfId="0" applyNumberFormat="1" applyFont="1" applyBorder="1" applyAlignment="1">
      <alignment horizontal="center" vertical="center" wrapText="1"/>
    </xf>
    <xf numFmtId="177" fontId="11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176" fontId="13" fillId="0" borderId="6" xfId="0" applyNumberFormat="1" applyFont="1" applyBorder="1" applyAlignment="1">
      <alignment horizontal="center" vertical="center" wrapText="1"/>
    </xf>
    <xf numFmtId="177" fontId="13" fillId="0" borderId="6" xfId="0" applyNumberFormat="1" applyFont="1" applyBorder="1" applyAlignment="1">
      <alignment horizontal="center" vertical="center" wrapText="1"/>
    </xf>
    <xf numFmtId="177" fontId="14" fillId="0" borderId="7" xfId="0" applyNumberFormat="1" applyFont="1" applyBorder="1" applyAlignment="1">
      <alignment horizontal="center" vertical="center" wrapText="1"/>
    </xf>
    <xf numFmtId="177" fontId="13" fillId="0" borderId="3" xfId="0" applyNumberFormat="1" applyFont="1" applyBorder="1" applyAlignment="1">
      <alignment horizontal="center" vertical="center" wrapText="1"/>
    </xf>
    <xf numFmtId="176" fontId="13" fillId="0" borderId="4" xfId="0" applyNumberFormat="1" applyFont="1" applyBorder="1" applyAlignment="1">
      <alignment horizontal="center" vertical="center" wrapText="1"/>
    </xf>
    <xf numFmtId="177" fontId="13" fillId="0" borderId="7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176" fontId="13" fillId="0" borderId="3" xfId="0" applyNumberFormat="1" applyFont="1" applyBorder="1" applyAlignment="1">
      <alignment horizontal="center" vertical="center" wrapText="1"/>
    </xf>
    <xf numFmtId="177" fontId="14" fillId="0" borderId="11" xfId="0" applyNumberFormat="1" applyFont="1" applyBorder="1" applyAlignment="1">
      <alignment horizontal="center" vertical="center" wrapText="1"/>
    </xf>
    <xf numFmtId="176" fontId="13" fillId="0" borderId="9" xfId="0" applyNumberFormat="1" applyFont="1" applyBorder="1" applyAlignment="1">
      <alignment horizontal="center" vertical="center" wrapText="1"/>
    </xf>
    <xf numFmtId="177" fontId="13" fillId="0" borderId="11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 wrapText="1"/>
    </xf>
    <xf numFmtId="176" fontId="14" fillId="0" borderId="9" xfId="0" applyNumberFormat="1" applyFont="1" applyBorder="1" applyAlignment="1">
      <alignment horizontal="center" vertical="center" wrapText="1"/>
    </xf>
    <xf numFmtId="176" fontId="14" fillId="0" borderId="3" xfId="0" applyNumberFormat="1" applyFont="1" applyBorder="1" applyAlignment="1">
      <alignment horizontal="center" vertical="center"/>
    </xf>
    <xf numFmtId="176" fontId="14" fillId="0" borderId="11" xfId="0" applyNumberFormat="1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176" fontId="13" fillId="0" borderId="14" xfId="0" applyNumberFormat="1" applyFont="1" applyBorder="1" applyAlignment="1">
      <alignment horizontal="center" vertical="center" wrapText="1"/>
    </xf>
    <xf numFmtId="177" fontId="13" fillId="0" borderId="14" xfId="0" applyNumberFormat="1" applyFont="1" applyBorder="1" applyAlignment="1">
      <alignment horizontal="center" vertical="center" wrapText="1"/>
    </xf>
    <xf numFmtId="177" fontId="14" fillId="0" borderId="15" xfId="0" applyNumberFormat="1" applyFont="1" applyBorder="1" applyAlignment="1">
      <alignment horizontal="center" vertical="center" wrapText="1"/>
    </xf>
    <xf numFmtId="176" fontId="13" fillId="0" borderId="12" xfId="0" applyNumberFormat="1" applyFont="1" applyBorder="1" applyAlignment="1">
      <alignment horizontal="center" vertical="center" wrapText="1"/>
    </xf>
    <xf numFmtId="177" fontId="13" fillId="0" borderId="15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/>
    </xf>
    <xf numFmtId="177" fontId="14" fillId="0" borderId="3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vertical="center" wrapText="1"/>
    </xf>
    <xf numFmtId="177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1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176" fontId="11" fillId="0" borderId="3" xfId="0" applyNumberFormat="1" applyFont="1" applyBorder="1" applyAlignment="1">
      <alignment horizontal="center" vertical="center" wrapText="1"/>
    </xf>
    <xf numFmtId="178" fontId="11" fillId="0" borderId="3" xfId="0" applyNumberFormat="1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79" fontId="13" fillId="0" borderId="3" xfId="0" applyNumberFormat="1" applyFont="1" applyBorder="1" applyAlignment="1">
      <alignment horizontal="center" vertical="center"/>
    </xf>
    <xf numFmtId="178" fontId="13" fillId="0" borderId="3" xfId="0" applyNumberFormat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21" fillId="0" borderId="8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13" fillId="0" borderId="17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178" fontId="18" fillId="0" borderId="0" xfId="0" applyNumberFormat="1" applyFont="1">
      <alignment vertical="center"/>
    </xf>
    <xf numFmtId="177" fontId="7" fillId="0" borderId="0" xfId="0" applyNumberFormat="1" applyFont="1">
      <alignment vertical="center"/>
    </xf>
    <xf numFmtId="178" fontId="13" fillId="0" borderId="3" xfId="0" applyNumberFormat="1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177" fontId="18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8" fillId="0" borderId="0" xfId="0" applyNumberFormat="1" applyFont="1">
      <alignment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/>
    </xf>
    <xf numFmtId="176" fontId="24" fillId="0" borderId="3" xfId="0" applyNumberFormat="1" applyFont="1" applyBorder="1" applyAlignment="1">
      <alignment horizontal="center" vertical="center" wrapText="1"/>
    </xf>
    <xf numFmtId="176" fontId="13" fillId="2" borderId="3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80" fontId="13" fillId="0" borderId="3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176" fontId="14" fillId="2" borderId="3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>
      <alignment vertical="center"/>
    </xf>
    <xf numFmtId="176" fontId="2" fillId="0" borderId="0" xfId="0" applyNumberFormat="1" applyFont="1">
      <alignment vertical="center"/>
    </xf>
    <xf numFmtId="178" fontId="3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Continuous" vertical="center"/>
    </xf>
    <xf numFmtId="178" fontId="4" fillId="0" borderId="0" xfId="0" applyNumberFormat="1" applyFont="1" applyAlignment="1">
      <alignment horizontal="centerContinuous" vertical="center"/>
    </xf>
    <xf numFmtId="176" fontId="7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8" fontId="11" fillId="0" borderId="1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178" fontId="14" fillId="0" borderId="3" xfId="0" applyNumberFormat="1" applyFont="1" applyBorder="1" applyAlignment="1">
      <alignment horizontal="center" vertical="center" wrapText="1"/>
    </xf>
    <xf numFmtId="176" fontId="14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176" fontId="14" fillId="0" borderId="23" xfId="0" applyNumberFormat="1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177" fontId="14" fillId="0" borderId="23" xfId="0" applyNumberFormat="1" applyFont="1" applyBorder="1" applyAlignment="1">
      <alignment horizontal="center" vertical="center" wrapText="1"/>
    </xf>
    <xf numFmtId="179" fontId="14" fillId="0" borderId="23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/>
    </xf>
    <xf numFmtId="177" fontId="14" fillId="0" borderId="24" xfId="0" applyNumberFormat="1" applyFont="1" applyBorder="1" applyAlignment="1">
      <alignment horizontal="center" vertical="center" wrapText="1"/>
    </xf>
    <xf numFmtId="176" fontId="14" fillId="0" borderId="24" xfId="0" applyNumberFormat="1" applyFont="1" applyBorder="1" applyAlignment="1">
      <alignment horizontal="center" vertical="center" wrapText="1"/>
    </xf>
    <xf numFmtId="176" fontId="14" fillId="0" borderId="25" xfId="0" applyNumberFormat="1" applyFont="1" applyBorder="1" applyAlignment="1">
      <alignment horizontal="center" vertical="center" wrapText="1"/>
    </xf>
    <xf numFmtId="176" fontId="18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3.xml"/><Relationship Id="rId7" Type="http://schemas.openxmlformats.org/officeDocument/2006/relationships/externalLink" Target="externalLinks/externalLink2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5601\Desktop\&#25968;&#23398;&#25104;&#324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5601\Documents\xwechat_files\wxid_uc4za3yv2v5922_91b3\msg\file\2026-09\yuwen&#25104;&#324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15601\Desktop\&#35821;&#25991;&#25104;&#324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T3" t="str">
            <v>93</v>
          </cell>
        </row>
        <row r="3">
          <cell r="Y3" t="str">
            <v>99</v>
          </cell>
        </row>
        <row r="3">
          <cell r="BQ3">
            <v>82.5</v>
          </cell>
        </row>
        <row r="4">
          <cell r="T4" t="str">
            <v>70</v>
          </cell>
        </row>
        <row r="4">
          <cell r="Y4" t="str">
            <v>76</v>
          </cell>
        </row>
        <row r="4">
          <cell r="BQ4">
            <v>63.2</v>
          </cell>
        </row>
        <row r="5">
          <cell r="T5" t="str">
            <v>79</v>
          </cell>
        </row>
        <row r="5">
          <cell r="Y5" t="str">
            <v>81</v>
          </cell>
        </row>
        <row r="5">
          <cell r="BQ5">
            <v>72.2</v>
          </cell>
        </row>
        <row r="6">
          <cell r="T6" t="str">
            <v>82</v>
          </cell>
        </row>
        <row r="6">
          <cell r="Y6" t="str">
            <v>78</v>
          </cell>
        </row>
        <row r="6">
          <cell r="BQ6">
            <v>69.3</v>
          </cell>
        </row>
        <row r="7">
          <cell r="T7" t="str">
            <v>85</v>
          </cell>
        </row>
        <row r="7">
          <cell r="Y7" t="str">
            <v>86</v>
          </cell>
        </row>
        <row r="7">
          <cell r="BQ7">
            <v>76.8</v>
          </cell>
        </row>
        <row r="8">
          <cell r="T8" t="str">
            <v>91</v>
          </cell>
        </row>
        <row r="8">
          <cell r="Y8" t="str">
            <v>82</v>
          </cell>
        </row>
        <row r="8">
          <cell r="BQ8">
            <v>70.6</v>
          </cell>
        </row>
        <row r="9">
          <cell r="T9" t="str">
            <v>87</v>
          </cell>
        </row>
        <row r="9">
          <cell r="Y9" t="str">
            <v>88</v>
          </cell>
        </row>
        <row r="9">
          <cell r="BQ9">
            <v>75.8</v>
          </cell>
        </row>
        <row r="10">
          <cell r="T10" t="str">
            <v>73</v>
          </cell>
        </row>
        <row r="10">
          <cell r="Y10" t="str">
            <v>60</v>
          </cell>
        </row>
        <row r="10">
          <cell r="BQ10">
            <v>66.4</v>
          </cell>
        </row>
        <row r="11">
          <cell r="T11" t="str">
            <v>77</v>
          </cell>
        </row>
        <row r="11">
          <cell r="Y11" t="str">
            <v>81</v>
          </cell>
        </row>
        <row r="11">
          <cell r="BQ11">
            <v>66.9</v>
          </cell>
        </row>
        <row r="12">
          <cell r="T12" t="str">
            <v>96</v>
          </cell>
        </row>
        <row r="12">
          <cell r="Y12" t="str">
            <v>88</v>
          </cell>
        </row>
        <row r="12">
          <cell r="BQ12">
            <v>81.6</v>
          </cell>
        </row>
        <row r="13">
          <cell r="T13" t="str">
            <v>88</v>
          </cell>
        </row>
        <row r="13">
          <cell r="Y13" t="str">
            <v>88</v>
          </cell>
        </row>
        <row r="13">
          <cell r="BQ13">
            <v>81.8</v>
          </cell>
        </row>
      </sheetData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">
          <cell r="T3">
            <v>87</v>
          </cell>
        </row>
        <row r="3">
          <cell r="Y3">
            <v>84</v>
          </cell>
        </row>
        <row r="3">
          <cell r="AZ3">
            <v>78.7</v>
          </cell>
        </row>
        <row r="4">
          <cell r="T4" t="str">
            <v>89</v>
          </cell>
        </row>
        <row r="4">
          <cell r="Y4" t="str">
            <v>85</v>
          </cell>
        </row>
        <row r="4">
          <cell r="AZ4">
            <v>76.25</v>
          </cell>
        </row>
        <row r="5">
          <cell r="T5" t="str">
            <v>85</v>
          </cell>
        </row>
        <row r="5">
          <cell r="Y5" t="str">
            <v>83</v>
          </cell>
        </row>
        <row r="5">
          <cell r="AZ5">
            <v>73.7</v>
          </cell>
        </row>
        <row r="6">
          <cell r="T6" t="str">
            <v>86</v>
          </cell>
        </row>
        <row r="6">
          <cell r="Y6" t="str">
            <v>82</v>
          </cell>
        </row>
        <row r="6">
          <cell r="AZ6">
            <v>73.4</v>
          </cell>
        </row>
        <row r="7">
          <cell r="T7" t="str">
            <v>89</v>
          </cell>
        </row>
        <row r="7">
          <cell r="Y7" t="str">
            <v>85</v>
          </cell>
        </row>
        <row r="7">
          <cell r="AZ7">
            <v>77.3</v>
          </cell>
        </row>
        <row r="8">
          <cell r="T8" t="str">
            <v>84</v>
          </cell>
        </row>
        <row r="8">
          <cell r="Y8" t="str">
            <v>78</v>
          </cell>
        </row>
        <row r="8">
          <cell r="AZ8">
            <v>68.65</v>
          </cell>
        </row>
        <row r="9">
          <cell r="T9" t="str">
            <v>89</v>
          </cell>
        </row>
        <row r="9">
          <cell r="Y9" t="str">
            <v>82</v>
          </cell>
        </row>
        <row r="9">
          <cell r="AZ9">
            <v>77.7</v>
          </cell>
        </row>
        <row r="10">
          <cell r="T10" t="str">
            <v>83</v>
          </cell>
        </row>
        <row r="10">
          <cell r="Y10" t="str">
            <v>88</v>
          </cell>
        </row>
        <row r="10">
          <cell r="AZ10">
            <v>79.55</v>
          </cell>
        </row>
        <row r="11">
          <cell r="T11">
            <v>86</v>
          </cell>
        </row>
        <row r="11">
          <cell r="Y11">
            <v>87</v>
          </cell>
        </row>
        <row r="11">
          <cell r="AZ11">
            <v>79.5</v>
          </cell>
        </row>
        <row r="12">
          <cell r="T12" t="str">
            <v>85</v>
          </cell>
        </row>
        <row r="12">
          <cell r="Y12" t="str">
            <v>78</v>
          </cell>
        </row>
        <row r="12">
          <cell r="AZ12">
            <v>72.6</v>
          </cell>
        </row>
        <row r="13">
          <cell r="T13" t="str">
            <v>75</v>
          </cell>
        </row>
        <row r="13">
          <cell r="Y13" t="str">
            <v>81</v>
          </cell>
        </row>
        <row r="13">
          <cell r="AZ13">
            <v>73.8</v>
          </cell>
        </row>
        <row r="14">
          <cell r="T14" t="str">
            <v>75</v>
          </cell>
        </row>
        <row r="14">
          <cell r="Y14" t="str">
            <v>77</v>
          </cell>
        </row>
        <row r="14">
          <cell r="AZ14">
            <v>74.7</v>
          </cell>
        </row>
        <row r="15">
          <cell r="T15" t="str">
            <v>73</v>
          </cell>
        </row>
        <row r="15">
          <cell r="Y15" t="str">
            <v>67</v>
          </cell>
        </row>
        <row r="15">
          <cell r="AZ15">
            <v>71.1</v>
          </cell>
        </row>
        <row r="16">
          <cell r="T16" t="str">
            <v>84</v>
          </cell>
        </row>
        <row r="16">
          <cell r="Y16" t="str">
            <v>85</v>
          </cell>
        </row>
        <row r="16">
          <cell r="AZ16">
            <v>64</v>
          </cell>
        </row>
        <row r="17">
          <cell r="T17" t="str">
            <v>81</v>
          </cell>
        </row>
        <row r="17">
          <cell r="Y17" t="str">
            <v>81</v>
          </cell>
        </row>
        <row r="17">
          <cell r="AZ17">
            <v>78.75</v>
          </cell>
        </row>
        <row r="18">
          <cell r="T18" t="str">
            <v>83</v>
          </cell>
        </row>
        <row r="18">
          <cell r="Y18" t="str">
            <v>70</v>
          </cell>
        </row>
        <row r="18">
          <cell r="AZ18">
            <v>54.9</v>
          </cell>
        </row>
        <row r="19">
          <cell r="T19" t="str">
            <v>89</v>
          </cell>
        </row>
        <row r="19">
          <cell r="Y19" t="str">
            <v>80</v>
          </cell>
        </row>
        <row r="19">
          <cell r="AZ19">
            <v>70.6</v>
          </cell>
        </row>
        <row r="20">
          <cell r="T20" t="str">
            <v>88</v>
          </cell>
        </row>
        <row r="20">
          <cell r="Y20" t="str">
            <v>97</v>
          </cell>
        </row>
        <row r="20">
          <cell r="AZ20">
            <v>85.7</v>
          </cell>
        </row>
        <row r="21">
          <cell r="T21" t="str">
            <v>86</v>
          </cell>
        </row>
        <row r="21">
          <cell r="Y21" t="str">
            <v>73</v>
          </cell>
        </row>
        <row r="21">
          <cell r="AZ21">
            <v>77.9</v>
          </cell>
        </row>
        <row r="22">
          <cell r="T22" t="str">
            <v>79</v>
          </cell>
        </row>
        <row r="22">
          <cell r="Y22" t="str">
            <v>80</v>
          </cell>
        </row>
        <row r="22">
          <cell r="AZ22">
            <v>76.2</v>
          </cell>
        </row>
        <row r="23">
          <cell r="T23" t="str">
            <v>82</v>
          </cell>
        </row>
        <row r="23">
          <cell r="Y23" t="str">
            <v>80</v>
          </cell>
        </row>
        <row r="23">
          <cell r="AZ23">
            <v>74.8</v>
          </cell>
        </row>
        <row r="24">
          <cell r="T24" t="str">
            <v>81</v>
          </cell>
        </row>
        <row r="24">
          <cell r="Y24" t="str">
            <v>85</v>
          </cell>
        </row>
        <row r="24">
          <cell r="AZ24">
            <v>80.35</v>
          </cell>
        </row>
        <row r="25">
          <cell r="T25" t="str">
            <v>89</v>
          </cell>
        </row>
        <row r="25">
          <cell r="Y25" t="str">
            <v>87</v>
          </cell>
        </row>
        <row r="25">
          <cell r="AZ25">
            <v>82.85</v>
          </cell>
        </row>
        <row r="26">
          <cell r="T26" t="str">
            <v>88</v>
          </cell>
        </row>
        <row r="26">
          <cell r="Y26" t="str">
            <v>87</v>
          </cell>
        </row>
        <row r="26">
          <cell r="AZ26">
            <v>78.55</v>
          </cell>
        </row>
        <row r="27">
          <cell r="T27" t="str">
            <v>79</v>
          </cell>
        </row>
        <row r="27">
          <cell r="Y27" t="str">
            <v>76</v>
          </cell>
        </row>
        <row r="27">
          <cell r="AZ27">
            <v>61.55</v>
          </cell>
        </row>
        <row r="28">
          <cell r="T28" t="str">
            <v>72</v>
          </cell>
        </row>
        <row r="28">
          <cell r="Y28" t="str">
            <v>73</v>
          </cell>
        </row>
        <row r="28">
          <cell r="AZ28">
            <v>52.25</v>
          </cell>
        </row>
        <row r="29">
          <cell r="T29" t="str">
            <v>83</v>
          </cell>
        </row>
        <row r="29">
          <cell r="Y29" t="str">
            <v>79</v>
          </cell>
        </row>
        <row r="29">
          <cell r="AZ29">
            <v>77.7</v>
          </cell>
        </row>
        <row r="30">
          <cell r="T30" t="str">
            <v>75</v>
          </cell>
        </row>
        <row r="30">
          <cell r="Y30" t="str">
            <v>85</v>
          </cell>
        </row>
        <row r="30">
          <cell r="AZ30">
            <v>74.4</v>
          </cell>
        </row>
        <row r="31">
          <cell r="T31" t="str">
            <v>88</v>
          </cell>
        </row>
        <row r="31">
          <cell r="Y31" t="str">
            <v>87</v>
          </cell>
        </row>
        <row r="31">
          <cell r="AZ31">
            <v>74.9</v>
          </cell>
        </row>
        <row r="32">
          <cell r="T32" t="str">
            <v>74</v>
          </cell>
        </row>
        <row r="32">
          <cell r="Y32" t="str">
            <v>69</v>
          </cell>
        </row>
        <row r="32">
          <cell r="AZ32">
            <v>61.15</v>
          </cell>
        </row>
      </sheetData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30">
          <cell r="E30">
            <v>64</v>
          </cell>
          <cell r="F30">
            <v>64</v>
          </cell>
          <cell r="G30" t="str">
            <v>74</v>
          </cell>
        </row>
        <row r="30">
          <cell r="L30">
            <v>85</v>
          </cell>
        </row>
        <row r="30">
          <cell r="N30">
            <v>85</v>
          </cell>
          <cell r="O30" t="str">
            <v>71</v>
          </cell>
          <cell r="P30" t="str">
            <v>76</v>
          </cell>
        </row>
        <row r="30">
          <cell r="R30">
            <v>65</v>
          </cell>
          <cell r="S30" t="str">
            <v>91</v>
          </cell>
        </row>
        <row r="30">
          <cell r="U30" t="str">
            <v>97</v>
          </cell>
        </row>
        <row r="30">
          <cell r="W30">
            <v>85</v>
          </cell>
        </row>
        <row r="30">
          <cell r="AE30">
            <v>85</v>
          </cell>
          <cell r="AF30" t="str">
            <v>67</v>
          </cell>
          <cell r="AG30" t="str">
            <v>74</v>
          </cell>
        </row>
        <row r="30">
          <cell r="AI30">
            <v>95</v>
          </cell>
        </row>
        <row r="30">
          <cell r="AL30">
            <v>0</v>
          </cell>
        </row>
        <row r="30">
          <cell r="AO30">
            <v>65</v>
          </cell>
        </row>
        <row r="30">
          <cell r="AQ30">
            <v>85</v>
          </cell>
        </row>
        <row r="30">
          <cell r="AS30">
            <v>85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7"/>
  <sheetViews>
    <sheetView view="pageBreakPreview" zoomScale="85" zoomScaleNormal="100" topLeftCell="D4" workbookViewId="0">
      <selection activeCell="AC5" sqref="AC5:AC6"/>
    </sheetView>
  </sheetViews>
  <sheetFormatPr defaultColWidth="10" defaultRowHeight="14.25"/>
  <cols>
    <col min="2" max="2" width="11" customWidth="1"/>
  </cols>
  <sheetData>
    <row r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6"/>
      <c r="Q1" s="66"/>
      <c r="R1" s="3"/>
      <c r="S1" s="67"/>
      <c r="T1" s="122"/>
      <c r="U1" s="5"/>
      <c r="V1" s="5"/>
      <c r="W1" s="5"/>
      <c r="X1" s="123"/>
      <c r="Y1" s="3"/>
      <c r="Z1" s="3"/>
      <c r="AA1" s="3"/>
      <c r="AB1" s="3"/>
      <c r="AC1" s="3"/>
      <c r="AD1" s="3"/>
    </row>
    <row r="2" ht="18.75" spans="1:3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124"/>
      <c r="U2" s="8"/>
      <c r="V2" s="8"/>
      <c r="W2" s="8"/>
      <c r="X2" s="125"/>
      <c r="Y2" s="10"/>
      <c r="Z2" s="10"/>
      <c r="AA2" s="10"/>
      <c r="AB2" s="10"/>
      <c r="AC2" s="10"/>
      <c r="AD2" s="10"/>
    </row>
    <row r="3" ht="15.75" spans="1:30">
      <c r="A3" s="11" t="s">
        <v>2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8"/>
      <c r="R3" s="12"/>
      <c r="S3" s="70"/>
      <c r="T3" s="126"/>
      <c r="U3" s="12"/>
      <c r="V3" s="17"/>
      <c r="W3" s="18"/>
      <c r="X3" s="127" t="s">
        <v>4</v>
      </c>
      <c r="Y3" s="18"/>
      <c r="Z3" s="18"/>
      <c r="AA3" s="18"/>
      <c r="AB3" s="18"/>
      <c r="AC3" s="18"/>
      <c r="AD3" s="18"/>
    </row>
    <row r="4" ht="27" spans="1:30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0" t="s">
        <v>21</v>
      </c>
      <c r="R4" s="21" t="s">
        <v>22</v>
      </c>
      <c r="S4" s="21" t="s">
        <v>23</v>
      </c>
      <c r="T4" s="21" t="s">
        <v>24</v>
      </c>
      <c r="U4" s="21" t="s">
        <v>25</v>
      </c>
      <c r="V4" s="21" t="s">
        <v>26</v>
      </c>
      <c r="W4" s="21" t="s">
        <v>27</v>
      </c>
      <c r="X4" s="128" t="s">
        <v>28</v>
      </c>
      <c r="Y4" s="23" t="s">
        <v>29</v>
      </c>
      <c r="Z4" s="21" t="s">
        <v>30</v>
      </c>
      <c r="AA4" s="20" t="s">
        <v>31</v>
      </c>
      <c r="AB4" s="20" t="s">
        <v>32</v>
      </c>
      <c r="AC4" s="20" t="s">
        <v>33</v>
      </c>
      <c r="AD4" s="24" t="s">
        <v>34</v>
      </c>
    </row>
    <row r="5" customHeight="1" spans="1:30">
      <c r="A5" s="56" t="s">
        <v>35</v>
      </c>
      <c r="B5" s="56" t="s">
        <v>36</v>
      </c>
      <c r="C5" s="56">
        <v>2025</v>
      </c>
      <c r="D5" s="25" t="s">
        <v>37</v>
      </c>
      <c r="E5" s="25" t="s">
        <v>38</v>
      </c>
      <c r="F5" s="25" t="s">
        <v>39</v>
      </c>
      <c r="G5" s="45">
        <v>85</v>
      </c>
      <c r="H5" s="45">
        <v>10.1</v>
      </c>
      <c r="I5" s="45">
        <v>95.1</v>
      </c>
      <c r="J5" s="45">
        <v>91.7733333333333</v>
      </c>
      <c r="K5" s="45">
        <v>1.225</v>
      </c>
      <c r="L5" s="45">
        <v>92.9983333333333</v>
      </c>
      <c r="M5" s="45">
        <v>85.7</v>
      </c>
      <c r="N5" s="45">
        <v>0</v>
      </c>
      <c r="O5" s="45">
        <v>85.7</v>
      </c>
      <c r="P5" s="45">
        <v>60</v>
      </c>
      <c r="Q5" s="45">
        <v>2.1</v>
      </c>
      <c r="R5" s="45">
        <v>62.1</v>
      </c>
      <c r="S5" s="45">
        <v>60</v>
      </c>
      <c r="T5" s="45">
        <v>14.9</v>
      </c>
      <c r="U5" s="45">
        <v>74.9</v>
      </c>
      <c r="V5" s="45">
        <v>90.39375</v>
      </c>
      <c r="W5" s="129">
        <f t="shared" ref="W5:W68" si="0">RANK(V5,$V$5:$V$82)</f>
        <v>1</v>
      </c>
      <c r="X5" s="130">
        <f t="shared" ref="X5:X68" si="1">RANK(J5,$J$5:$J$82)</f>
        <v>1</v>
      </c>
      <c r="Y5" s="129" t="s">
        <v>40</v>
      </c>
      <c r="Z5" s="129">
        <v>78</v>
      </c>
      <c r="AA5" s="129" t="s">
        <v>41</v>
      </c>
      <c r="AB5" s="56"/>
      <c r="AC5" s="56" t="s">
        <v>42</v>
      </c>
      <c r="AD5" s="36"/>
    </row>
    <row r="6" customHeight="1" spans="1:30">
      <c r="A6" s="56" t="s">
        <v>35</v>
      </c>
      <c r="B6" s="56" t="s">
        <v>36</v>
      </c>
      <c r="C6" s="56">
        <v>2025</v>
      </c>
      <c r="D6" s="25" t="s">
        <v>37</v>
      </c>
      <c r="E6" s="25" t="s">
        <v>43</v>
      </c>
      <c r="F6" s="25" t="s">
        <v>44</v>
      </c>
      <c r="G6" s="45">
        <v>85</v>
      </c>
      <c r="H6" s="45">
        <v>12.4</v>
      </c>
      <c r="I6" s="45">
        <v>97.4</v>
      </c>
      <c r="J6" s="131">
        <v>91.32</v>
      </c>
      <c r="K6" s="45">
        <v>1.35</v>
      </c>
      <c r="L6" s="45">
        <v>92.67</v>
      </c>
      <c r="M6" s="45">
        <v>75.2</v>
      </c>
      <c r="N6" s="45">
        <v>0</v>
      </c>
      <c r="O6" s="45">
        <v>75.2</v>
      </c>
      <c r="P6" s="45">
        <v>60</v>
      </c>
      <c r="Q6" s="45">
        <v>2.8</v>
      </c>
      <c r="R6" s="45">
        <v>62.8</v>
      </c>
      <c r="S6" s="45">
        <v>60</v>
      </c>
      <c r="T6" s="45">
        <v>11.4</v>
      </c>
      <c r="U6" s="45">
        <v>71.4</v>
      </c>
      <c r="V6" s="45">
        <v>89.7125</v>
      </c>
      <c r="W6" s="129">
        <f t="shared" si="0"/>
        <v>2</v>
      </c>
      <c r="X6" s="130">
        <f t="shared" si="1"/>
        <v>3</v>
      </c>
      <c r="Y6" s="129" t="s">
        <v>40</v>
      </c>
      <c r="Z6" s="129">
        <v>78</v>
      </c>
      <c r="AA6" s="129" t="s">
        <v>41</v>
      </c>
      <c r="AB6" s="56"/>
      <c r="AC6" s="56" t="s">
        <v>45</v>
      </c>
      <c r="AD6" s="36"/>
    </row>
    <row r="7" customHeight="1" spans="1:30">
      <c r="A7" s="56" t="s">
        <v>35</v>
      </c>
      <c r="B7" s="56" t="s">
        <v>36</v>
      </c>
      <c r="C7" s="56">
        <v>2025</v>
      </c>
      <c r="D7" s="25" t="s">
        <v>37</v>
      </c>
      <c r="E7" s="25" t="s">
        <v>46</v>
      </c>
      <c r="F7" s="25" t="s">
        <v>47</v>
      </c>
      <c r="G7" s="45">
        <v>85</v>
      </c>
      <c r="H7" s="45">
        <v>1.5</v>
      </c>
      <c r="I7" s="45">
        <v>86.5</v>
      </c>
      <c r="J7" s="131">
        <v>91.4</v>
      </c>
      <c r="K7" s="45">
        <v>1</v>
      </c>
      <c r="L7" s="45">
        <v>92.4</v>
      </c>
      <c r="M7" s="45">
        <v>81.45</v>
      </c>
      <c r="N7" s="45">
        <v>0</v>
      </c>
      <c r="O7" s="45">
        <v>81.45</v>
      </c>
      <c r="P7" s="45">
        <v>60</v>
      </c>
      <c r="Q7" s="45">
        <v>0.25</v>
      </c>
      <c r="R7" s="45">
        <v>60.25</v>
      </c>
      <c r="S7" s="45">
        <v>60</v>
      </c>
      <c r="T7" s="45">
        <v>1</v>
      </c>
      <c r="U7" s="45">
        <v>61</v>
      </c>
      <c r="V7" s="45">
        <v>88.085</v>
      </c>
      <c r="W7" s="129">
        <f t="shared" si="0"/>
        <v>3</v>
      </c>
      <c r="X7" s="130">
        <f t="shared" si="1"/>
        <v>2</v>
      </c>
      <c r="Y7" s="129" t="s">
        <v>40</v>
      </c>
      <c r="Z7" s="129">
        <v>78</v>
      </c>
      <c r="AA7" s="129" t="s">
        <v>41</v>
      </c>
      <c r="AB7" s="56"/>
      <c r="AC7" s="56"/>
      <c r="AD7" s="36"/>
    </row>
    <row r="8" customHeight="1" spans="1:30">
      <c r="A8" s="56" t="s">
        <v>35</v>
      </c>
      <c r="B8" s="56" t="s">
        <v>36</v>
      </c>
      <c r="C8" s="56">
        <v>2025</v>
      </c>
      <c r="D8" s="25" t="s">
        <v>37</v>
      </c>
      <c r="E8" s="25" t="s">
        <v>48</v>
      </c>
      <c r="F8" s="25" t="s">
        <v>49</v>
      </c>
      <c r="G8" s="45">
        <v>85</v>
      </c>
      <c r="H8" s="45">
        <v>3.5</v>
      </c>
      <c r="I8" s="45">
        <v>88.5</v>
      </c>
      <c r="J8" s="131">
        <v>89.3466666666667</v>
      </c>
      <c r="K8" s="45">
        <v>1.475</v>
      </c>
      <c r="L8" s="45">
        <v>90.8216666666667</v>
      </c>
      <c r="M8" s="45">
        <v>80.15</v>
      </c>
      <c r="N8" s="45">
        <v>0</v>
      </c>
      <c r="O8" s="45">
        <v>80.15</v>
      </c>
      <c r="P8" s="45">
        <v>60</v>
      </c>
      <c r="Q8" s="45">
        <v>0</v>
      </c>
      <c r="R8" s="45">
        <v>60</v>
      </c>
      <c r="S8" s="45">
        <v>60</v>
      </c>
      <c r="T8" s="45">
        <v>16.7</v>
      </c>
      <c r="U8" s="45">
        <v>76.7</v>
      </c>
      <c r="V8" s="45">
        <v>87.80875</v>
      </c>
      <c r="W8" s="129">
        <f t="shared" si="0"/>
        <v>4</v>
      </c>
      <c r="X8" s="130">
        <f t="shared" si="1"/>
        <v>5</v>
      </c>
      <c r="Y8" s="129" t="s">
        <v>40</v>
      </c>
      <c r="Z8" s="129">
        <v>78</v>
      </c>
      <c r="AA8" s="129" t="s">
        <v>50</v>
      </c>
      <c r="AB8" s="56"/>
      <c r="AC8" s="56"/>
      <c r="AD8" s="36"/>
    </row>
    <row r="9" customHeight="1" spans="1:30">
      <c r="A9" s="56" t="s">
        <v>35</v>
      </c>
      <c r="B9" s="56" t="s">
        <v>36</v>
      </c>
      <c r="C9" s="56">
        <v>2025</v>
      </c>
      <c r="D9" s="25" t="s">
        <v>37</v>
      </c>
      <c r="E9" s="25" t="s">
        <v>51</v>
      </c>
      <c r="F9" s="25" t="s">
        <v>52</v>
      </c>
      <c r="G9" s="45">
        <v>85</v>
      </c>
      <c r="H9" s="45">
        <v>1.1</v>
      </c>
      <c r="I9" s="45">
        <v>86.1</v>
      </c>
      <c r="J9" s="131">
        <v>89.1866666666667</v>
      </c>
      <c r="K9" s="45">
        <v>1</v>
      </c>
      <c r="L9" s="45">
        <v>90.1866666666667</v>
      </c>
      <c r="M9" s="45">
        <v>75.75</v>
      </c>
      <c r="N9" s="45">
        <v>0</v>
      </c>
      <c r="O9" s="45">
        <v>75.75</v>
      </c>
      <c r="P9" s="45">
        <v>60</v>
      </c>
      <c r="Q9" s="45">
        <v>0</v>
      </c>
      <c r="R9" s="45">
        <v>60</v>
      </c>
      <c r="S9" s="45">
        <v>60</v>
      </c>
      <c r="T9" s="45">
        <v>21.905</v>
      </c>
      <c r="U9" s="45">
        <v>81.905</v>
      </c>
      <c r="V9" s="45">
        <v>87.13275</v>
      </c>
      <c r="W9" s="129">
        <f t="shared" si="0"/>
        <v>5</v>
      </c>
      <c r="X9" s="130">
        <f t="shared" si="1"/>
        <v>6</v>
      </c>
      <c r="Y9" s="129" t="s">
        <v>40</v>
      </c>
      <c r="Z9" s="129">
        <v>78</v>
      </c>
      <c r="AA9" s="129" t="s">
        <v>50</v>
      </c>
      <c r="AB9" s="56"/>
      <c r="AC9" s="56"/>
      <c r="AD9" s="36"/>
    </row>
    <row r="10" customHeight="1" spans="1:30">
      <c r="A10" s="56" t="s">
        <v>35</v>
      </c>
      <c r="B10" s="56" t="s">
        <v>36</v>
      </c>
      <c r="C10" s="56">
        <v>2025</v>
      </c>
      <c r="D10" s="25" t="s">
        <v>53</v>
      </c>
      <c r="E10" s="25" t="s">
        <v>54</v>
      </c>
      <c r="F10" s="25" t="s">
        <v>55</v>
      </c>
      <c r="G10" s="57">
        <v>85</v>
      </c>
      <c r="H10" s="57">
        <v>0.1</v>
      </c>
      <c r="I10" s="57">
        <f>G10+H10</f>
        <v>85.1</v>
      </c>
      <c r="J10" s="131">
        <v>90.54667</v>
      </c>
      <c r="K10" s="57">
        <v>1</v>
      </c>
      <c r="L10" s="57">
        <f>J10+K10</f>
        <v>91.54667</v>
      </c>
      <c r="M10" s="57">
        <v>83.25</v>
      </c>
      <c r="N10" s="57">
        <v>0</v>
      </c>
      <c r="O10" s="57">
        <f>M10+N10</f>
        <v>83.25</v>
      </c>
      <c r="P10" s="57">
        <v>60</v>
      </c>
      <c r="Q10" s="57">
        <v>0</v>
      </c>
      <c r="R10" s="57">
        <f>P10+Q10</f>
        <v>60</v>
      </c>
      <c r="S10" s="57">
        <v>60</v>
      </c>
      <c r="T10" s="45">
        <f>0.5-5+0.2</f>
        <v>-4.3</v>
      </c>
      <c r="U10" s="57">
        <f>S10+T10</f>
        <v>55.7</v>
      </c>
      <c r="V10" s="57">
        <f>I10*0.1+L10*0.75+O10*0.05+R10*0.05+U10*0.05</f>
        <v>87.1175025</v>
      </c>
      <c r="W10" s="129">
        <f t="shared" si="0"/>
        <v>6</v>
      </c>
      <c r="X10" s="130">
        <f t="shared" si="1"/>
        <v>4</v>
      </c>
      <c r="Y10" s="129" t="s">
        <v>40</v>
      </c>
      <c r="Z10" s="129">
        <v>78</v>
      </c>
      <c r="AA10" s="129" t="s">
        <v>50</v>
      </c>
      <c r="AB10" s="56"/>
      <c r="AC10" s="56"/>
      <c r="AD10" s="36"/>
    </row>
    <row r="11" customHeight="1" spans="1:30">
      <c r="A11" s="56" t="s">
        <v>35</v>
      </c>
      <c r="B11" s="56" t="s">
        <v>36</v>
      </c>
      <c r="C11" s="56">
        <v>2025</v>
      </c>
      <c r="D11" s="25" t="s">
        <v>53</v>
      </c>
      <c r="E11" s="25" t="s">
        <v>56</v>
      </c>
      <c r="F11" s="25" t="s">
        <v>57</v>
      </c>
      <c r="G11" s="57">
        <v>85</v>
      </c>
      <c r="H11" s="57">
        <f>0.2+1+1.5+0.5+0.7</f>
        <v>3.9</v>
      </c>
      <c r="I11" s="57">
        <f>G11+H11</f>
        <v>88.9</v>
      </c>
      <c r="J11" s="131">
        <v>87.50667</v>
      </c>
      <c r="K11" s="57">
        <f>1+0.225+0.1</f>
        <v>1.325</v>
      </c>
      <c r="L11" s="57">
        <f>J11+K11</f>
        <v>88.83167</v>
      </c>
      <c r="M11" s="57">
        <v>86</v>
      </c>
      <c r="N11" s="57">
        <v>0</v>
      </c>
      <c r="O11" s="57">
        <f>M11+N11</f>
        <v>86</v>
      </c>
      <c r="P11" s="57">
        <v>60</v>
      </c>
      <c r="Q11" s="57">
        <f>1.2+0.2+0.7</f>
        <v>2.1</v>
      </c>
      <c r="R11" s="57">
        <f>P11+Q11</f>
        <v>62.1</v>
      </c>
      <c r="S11" s="57">
        <v>60</v>
      </c>
      <c r="T11" s="45">
        <f>1+15+3.02+0.7+0.2+2.7</f>
        <v>22.62</v>
      </c>
      <c r="U11" s="57">
        <f>S11+T11</f>
        <v>82.62</v>
      </c>
      <c r="V11" s="57">
        <f>I11*0.1+L11*0.75+O11*0.05+R11*0.05+U11*0.05</f>
        <v>87.0497525</v>
      </c>
      <c r="W11" s="129">
        <f t="shared" si="0"/>
        <v>7</v>
      </c>
      <c r="X11" s="130">
        <f t="shared" si="1"/>
        <v>14</v>
      </c>
      <c r="Y11" s="129" t="s">
        <v>40</v>
      </c>
      <c r="Z11" s="129">
        <v>78</v>
      </c>
      <c r="AA11" s="129" t="s">
        <v>50</v>
      </c>
      <c r="AB11" s="56"/>
      <c r="AC11" s="56"/>
      <c r="AD11" s="36"/>
    </row>
    <row r="12" customHeight="1" spans="1:30">
      <c r="A12" s="56" t="s">
        <v>35</v>
      </c>
      <c r="B12" s="56" t="s">
        <v>36</v>
      </c>
      <c r="C12" s="56">
        <v>2025</v>
      </c>
      <c r="D12" s="25" t="s">
        <v>37</v>
      </c>
      <c r="E12" s="25" t="s">
        <v>58</v>
      </c>
      <c r="F12" s="25" t="s">
        <v>59</v>
      </c>
      <c r="G12" s="45">
        <v>85</v>
      </c>
      <c r="H12" s="45">
        <v>5.4</v>
      </c>
      <c r="I12" s="45">
        <v>90.4</v>
      </c>
      <c r="J12" s="131">
        <v>87.9866666666667</v>
      </c>
      <c r="K12" s="45">
        <v>1</v>
      </c>
      <c r="L12" s="45">
        <v>88.9866666666667</v>
      </c>
      <c r="M12" s="45">
        <v>82.35</v>
      </c>
      <c r="N12" s="45">
        <v>0</v>
      </c>
      <c r="O12" s="45">
        <v>82.35</v>
      </c>
      <c r="P12" s="45">
        <v>60</v>
      </c>
      <c r="Q12" s="45">
        <v>0.45</v>
      </c>
      <c r="R12" s="45">
        <v>60.45</v>
      </c>
      <c r="S12" s="45">
        <v>60</v>
      </c>
      <c r="T12" s="45">
        <v>21.97</v>
      </c>
      <c r="U12" s="45">
        <v>81.97</v>
      </c>
      <c r="V12" s="45">
        <v>87.0185</v>
      </c>
      <c r="W12" s="129">
        <f t="shared" si="0"/>
        <v>8</v>
      </c>
      <c r="X12" s="130">
        <f t="shared" si="1"/>
        <v>11</v>
      </c>
      <c r="Y12" s="129" t="s">
        <v>40</v>
      </c>
      <c r="Z12" s="129">
        <v>78</v>
      </c>
      <c r="AA12" s="129" t="s">
        <v>50</v>
      </c>
      <c r="AB12" s="56"/>
      <c r="AC12" s="56"/>
      <c r="AD12" s="36"/>
    </row>
    <row r="13" customHeight="1" spans="1:30">
      <c r="A13" s="56" t="s">
        <v>35</v>
      </c>
      <c r="B13" s="56" t="s">
        <v>36</v>
      </c>
      <c r="C13" s="56">
        <v>2025</v>
      </c>
      <c r="D13" s="25" t="s">
        <v>53</v>
      </c>
      <c r="E13" s="25" t="s">
        <v>60</v>
      </c>
      <c r="F13" s="25" t="s">
        <v>61</v>
      </c>
      <c r="G13" s="57">
        <v>85</v>
      </c>
      <c r="H13" s="57">
        <f>1.5+0.5</f>
        <v>2</v>
      </c>
      <c r="I13" s="57">
        <f>G13+H13</f>
        <v>87</v>
      </c>
      <c r="J13" s="131">
        <v>88.73333</v>
      </c>
      <c r="K13" s="57">
        <v>1</v>
      </c>
      <c r="L13" s="57">
        <f>J13+K13</f>
        <v>89.73333</v>
      </c>
      <c r="M13" s="57">
        <v>84.05</v>
      </c>
      <c r="N13" s="57">
        <v>0</v>
      </c>
      <c r="O13" s="57">
        <f>M13+N13</f>
        <v>84.05</v>
      </c>
      <c r="P13" s="57">
        <v>60</v>
      </c>
      <c r="Q13" s="57">
        <v>1.7</v>
      </c>
      <c r="R13" s="57">
        <f>P13+Q13</f>
        <v>61.7</v>
      </c>
      <c r="S13" s="57">
        <v>60</v>
      </c>
      <c r="T13" s="45">
        <f>0.5+1+0.2</f>
        <v>1.7</v>
      </c>
      <c r="U13" s="57">
        <f>S13+T13</f>
        <v>61.7</v>
      </c>
      <c r="V13" s="57">
        <f>I13*0.1+L13*0.75+O13*0.05+R13*0.05+U13*0.05</f>
        <v>86.3724975</v>
      </c>
      <c r="W13" s="129">
        <f t="shared" si="0"/>
        <v>9</v>
      </c>
      <c r="X13" s="130">
        <f t="shared" si="1"/>
        <v>8</v>
      </c>
      <c r="Y13" s="129" t="s">
        <v>40</v>
      </c>
      <c r="Z13" s="129">
        <v>78</v>
      </c>
      <c r="AA13" s="129" t="s">
        <v>50</v>
      </c>
      <c r="AB13" s="56"/>
      <c r="AC13" s="56"/>
      <c r="AD13" s="36"/>
    </row>
    <row r="14" customHeight="1" spans="1:30">
      <c r="A14" s="56" t="s">
        <v>35</v>
      </c>
      <c r="B14" s="56" t="s">
        <v>36</v>
      </c>
      <c r="C14" s="56">
        <v>2025</v>
      </c>
      <c r="D14" s="25" t="s">
        <v>53</v>
      </c>
      <c r="E14" s="25" t="s">
        <v>62</v>
      </c>
      <c r="F14" s="25" t="s">
        <v>63</v>
      </c>
      <c r="G14" s="57">
        <v>85</v>
      </c>
      <c r="H14" s="57">
        <f>0.7+0.5</f>
        <v>1.2</v>
      </c>
      <c r="I14" s="57">
        <f>G14+H14</f>
        <v>86.2</v>
      </c>
      <c r="J14" s="131">
        <v>87.85333</v>
      </c>
      <c r="K14" s="57">
        <v>1</v>
      </c>
      <c r="L14" s="57">
        <f>J14+K14</f>
        <v>88.85333</v>
      </c>
      <c r="M14" s="57">
        <v>92</v>
      </c>
      <c r="N14" s="57">
        <v>0</v>
      </c>
      <c r="O14" s="57">
        <f>M14+N14</f>
        <v>92</v>
      </c>
      <c r="P14" s="57">
        <v>60</v>
      </c>
      <c r="Q14" s="57">
        <v>0</v>
      </c>
      <c r="R14" s="57">
        <f>P14+Q14</f>
        <v>60</v>
      </c>
      <c r="S14" s="57">
        <v>60</v>
      </c>
      <c r="T14" s="45">
        <v>3.5</v>
      </c>
      <c r="U14" s="57">
        <f>S14+T14</f>
        <v>63.5</v>
      </c>
      <c r="V14" s="57">
        <f>I14*0.1+L14*0.75+O14*0.05+R14*0.05+U14*0.05</f>
        <v>86.0349975</v>
      </c>
      <c r="W14" s="129">
        <f t="shared" si="0"/>
        <v>10</v>
      </c>
      <c r="X14" s="130">
        <f t="shared" si="1"/>
        <v>13</v>
      </c>
      <c r="Y14" s="129" t="s">
        <v>40</v>
      </c>
      <c r="Z14" s="129">
        <v>78</v>
      </c>
      <c r="AA14" s="129" t="s">
        <v>50</v>
      </c>
      <c r="AB14" s="56"/>
      <c r="AC14" s="56"/>
      <c r="AD14" s="36"/>
    </row>
    <row r="15" customHeight="1" spans="1:30">
      <c r="A15" s="56" t="s">
        <v>35</v>
      </c>
      <c r="B15" s="56" t="s">
        <v>36</v>
      </c>
      <c r="C15" s="56">
        <v>2025</v>
      </c>
      <c r="D15" s="25" t="s">
        <v>53</v>
      </c>
      <c r="E15" s="25" t="s">
        <v>64</v>
      </c>
      <c r="F15" s="25" t="s">
        <v>65</v>
      </c>
      <c r="G15" s="57">
        <v>85</v>
      </c>
      <c r="H15" s="57">
        <v>0.2</v>
      </c>
      <c r="I15" s="57">
        <f>G15+H15</f>
        <v>85.2</v>
      </c>
      <c r="J15" s="131">
        <v>87.4</v>
      </c>
      <c r="K15" s="57">
        <v>1</v>
      </c>
      <c r="L15" s="57">
        <f>J15+K15</f>
        <v>88.4</v>
      </c>
      <c r="M15" s="57">
        <v>84.2</v>
      </c>
      <c r="N15" s="57">
        <v>0</v>
      </c>
      <c r="O15" s="57">
        <f>M15+N15</f>
        <v>84.2</v>
      </c>
      <c r="P15" s="57">
        <v>60</v>
      </c>
      <c r="Q15" s="57">
        <v>0</v>
      </c>
      <c r="R15" s="57">
        <f>P15+Q15</f>
        <v>60</v>
      </c>
      <c r="S15" s="57">
        <v>60</v>
      </c>
      <c r="T15" s="45">
        <v>11.7</v>
      </c>
      <c r="U15" s="57">
        <f>S15+T15</f>
        <v>71.7</v>
      </c>
      <c r="V15" s="57">
        <f>I15*0.1+L15*0.75+O15*0.05+R15*0.05+U15*0.05</f>
        <v>85.615</v>
      </c>
      <c r="W15" s="129">
        <f t="shared" si="0"/>
        <v>11</v>
      </c>
      <c r="X15" s="130">
        <f t="shared" si="1"/>
        <v>15</v>
      </c>
      <c r="Y15" s="129" t="s">
        <v>40</v>
      </c>
      <c r="Z15" s="129">
        <v>78</v>
      </c>
      <c r="AA15" s="129" t="s">
        <v>50</v>
      </c>
      <c r="AB15" s="56"/>
      <c r="AC15" s="56"/>
      <c r="AD15" s="36"/>
    </row>
    <row r="16" customHeight="1" spans="1:30">
      <c r="A16" s="56" t="s">
        <v>35</v>
      </c>
      <c r="B16" s="56" t="s">
        <v>36</v>
      </c>
      <c r="C16" s="56">
        <v>2025</v>
      </c>
      <c r="D16" s="25" t="s">
        <v>37</v>
      </c>
      <c r="E16" s="25" t="s">
        <v>66</v>
      </c>
      <c r="F16" s="25" t="s">
        <v>67</v>
      </c>
      <c r="G16" s="45">
        <v>85</v>
      </c>
      <c r="H16" s="45">
        <v>0</v>
      </c>
      <c r="I16" s="45">
        <v>85</v>
      </c>
      <c r="J16" s="131">
        <v>86.8666666666667</v>
      </c>
      <c r="K16" s="45">
        <v>1.5</v>
      </c>
      <c r="L16" s="45">
        <v>88.3666666666667</v>
      </c>
      <c r="M16" s="45">
        <v>89.25</v>
      </c>
      <c r="N16" s="45">
        <v>0</v>
      </c>
      <c r="O16" s="45">
        <v>89.25</v>
      </c>
      <c r="P16" s="45">
        <v>60</v>
      </c>
      <c r="Q16" s="45">
        <v>0</v>
      </c>
      <c r="R16" s="45">
        <v>60</v>
      </c>
      <c r="S16" s="45">
        <v>60</v>
      </c>
      <c r="T16" s="45">
        <v>6.5</v>
      </c>
      <c r="U16" s="45">
        <v>66.5</v>
      </c>
      <c r="V16" s="45">
        <v>85.5625</v>
      </c>
      <c r="W16" s="129">
        <f t="shared" si="0"/>
        <v>12</v>
      </c>
      <c r="X16" s="130">
        <f t="shared" si="1"/>
        <v>18</v>
      </c>
      <c r="Y16" s="129" t="s">
        <v>40</v>
      </c>
      <c r="Z16" s="129">
        <v>78</v>
      </c>
      <c r="AA16" s="129" t="s">
        <v>68</v>
      </c>
      <c r="AB16" s="56"/>
      <c r="AC16" s="56"/>
      <c r="AD16" s="36"/>
    </row>
    <row r="17" customHeight="1" spans="1:30">
      <c r="A17" s="56" t="s">
        <v>35</v>
      </c>
      <c r="B17" s="56" t="s">
        <v>36</v>
      </c>
      <c r="C17" s="56">
        <v>2025</v>
      </c>
      <c r="D17" s="25" t="s">
        <v>53</v>
      </c>
      <c r="E17" s="25" t="s">
        <v>69</v>
      </c>
      <c r="F17" s="25" t="s">
        <v>70</v>
      </c>
      <c r="G17" s="57">
        <v>85</v>
      </c>
      <c r="H17" s="57">
        <v>0.1</v>
      </c>
      <c r="I17" s="57">
        <f>G17+H17</f>
        <v>85.1</v>
      </c>
      <c r="J17" s="131">
        <v>88.62667</v>
      </c>
      <c r="K17" s="57">
        <v>1</v>
      </c>
      <c r="L17" s="57">
        <f>J17+K17</f>
        <v>89.62667</v>
      </c>
      <c r="M17" s="57">
        <v>79.55</v>
      </c>
      <c r="N17" s="57">
        <v>0</v>
      </c>
      <c r="O17" s="57">
        <f>M17+N17</f>
        <v>79.55</v>
      </c>
      <c r="P17" s="57">
        <v>60</v>
      </c>
      <c r="Q17" s="57">
        <v>0</v>
      </c>
      <c r="R17" s="57">
        <f>P17+Q17</f>
        <v>60</v>
      </c>
      <c r="S17" s="57">
        <v>60</v>
      </c>
      <c r="T17" s="45">
        <f>0.5-5+0.2</f>
        <v>-4.3</v>
      </c>
      <c r="U17" s="57">
        <f>S17+T17</f>
        <v>55.7</v>
      </c>
      <c r="V17" s="57">
        <f>I17*0.1+L17*0.75+O17*0.05+R17*0.05+U17*0.05</f>
        <v>85.4925025</v>
      </c>
      <c r="W17" s="129">
        <f t="shared" si="0"/>
        <v>13</v>
      </c>
      <c r="X17" s="130">
        <f t="shared" si="1"/>
        <v>9</v>
      </c>
      <c r="Y17" s="129" t="s">
        <v>40</v>
      </c>
      <c r="Z17" s="129">
        <v>78</v>
      </c>
      <c r="AA17" s="129" t="s">
        <v>68</v>
      </c>
      <c r="AB17" s="56"/>
      <c r="AC17" s="56"/>
      <c r="AD17" s="36"/>
    </row>
    <row r="18" customHeight="1" spans="1:30">
      <c r="A18" s="56" t="s">
        <v>35</v>
      </c>
      <c r="B18" s="56" t="s">
        <v>36</v>
      </c>
      <c r="C18" s="56">
        <v>2025</v>
      </c>
      <c r="D18" s="25" t="s">
        <v>53</v>
      </c>
      <c r="E18" s="25" t="s">
        <v>71</v>
      </c>
      <c r="F18" s="25" t="s">
        <v>72</v>
      </c>
      <c r="G18" s="57">
        <v>85</v>
      </c>
      <c r="H18" s="57">
        <v>0</v>
      </c>
      <c r="I18" s="57">
        <f>G18+H18</f>
        <v>85</v>
      </c>
      <c r="J18" s="131">
        <v>88.81333</v>
      </c>
      <c r="K18" s="57">
        <v>1</v>
      </c>
      <c r="L18" s="57">
        <f>J18+K18</f>
        <v>89.81333</v>
      </c>
      <c r="M18" s="57">
        <v>74.9</v>
      </c>
      <c r="N18" s="57">
        <v>0</v>
      </c>
      <c r="O18" s="57">
        <f>M18+N18</f>
        <v>74.9</v>
      </c>
      <c r="P18" s="57">
        <v>60</v>
      </c>
      <c r="Q18" s="57">
        <v>0</v>
      </c>
      <c r="R18" s="57">
        <f>P18+Q18</f>
        <v>60</v>
      </c>
      <c r="S18" s="57">
        <v>60</v>
      </c>
      <c r="T18" s="45">
        <v>-5</v>
      </c>
      <c r="U18" s="57">
        <f>S18+T18</f>
        <v>55</v>
      </c>
      <c r="V18" s="57">
        <f>I18*0.1+L18*0.75+O18*0.05+R18*0.05+U18*0.05</f>
        <v>85.3549975</v>
      </c>
      <c r="W18" s="129">
        <f t="shared" si="0"/>
        <v>14</v>
      </c>
      <c r="X18" s="130">
        <f t="shared" si="1"/>
        <v>7</v>
      </c>
      <c r="Y18" s="129" t="s">
        <v>40</v>
      </c>
      <c r="Z18" s="129">
        <v>78</v>
      </c>
      <c r="AA18" s="129" t="s">
        <v>68</v>
      </c>
      <c r="AB18" s="56"/>
      <c r="AC18" s="56"/>
      <c r="AD18" s="36"/>
    </row>
    <row r="19" customHeight="1" spans="1:30">
      <c r="A19" s="56" t="s">
        <v>35</v>
      </c>
      <c r="B19" s="56" t="s">
        <v>36</v>
      </c>
      <c r="C19" s="56">
        <v>2025</v>
      </c>
      <c r="D19" s="25" t="s">
        <v>53</v>
      </c>
      <c r="E19" s="25" t="s">
        <v>73</v>
      </c>
      <c r="F19" s="25" t="s">
        <v>74</v>
      </c>
      <c r="G19" s="57">
        <v>85</v>
      </c>
      <c r="H19" s="57">
        <v>0.7</v>
      </c>
      <c r="I19" s="57">
        <f>G19+H19</f>
        <v>85.7</v>
      </c>
      <c r="J19" s="131">
        <v>86.76</v>
      </c>
      <c r="K19" s="57">
        <v>1</v>
      </c>
      <c r="L19" s="57">
        <f>J19+K19</f>
        <v>87.76</v>
      </c>
      <c r="M19" s="57">
        <v>82.75</v>
      </c>
      <c r="N19" s="57">
        <v>0</v>
      </c>
      <c r="O19" s="57">
        <f>M19+N19</f>
        <v>82.75</v>
      </c>
      <c r="P19" s="57">
        <v>60</v>
      </c>
      <c r="Q19" s="57">
        <v>0</v>
      </c>
      <c r="R19" s="57">
        <f>P19+Q19</f>
        <v>60</v>
      </c>
      <c r="S19" s="57">
        <v>60</v>
      </c>
      <c r="T19" s="45">
        <f>-4.75+15</f>
        <v>10.25</v>
      </c>
      <c r="U19" s="57">
        <f>S19+T19</f>
        <v>70.25</v>
      </c>
      <c r="V19" s="57">
        <f>I19*0.1+L19*0.75+O19*0.05+R19*0.05+U19*0.05</f>
        <v>85.04</v>
      </c>
      <c r="W19" s="129">
        <f t="shared" si="0"/>
        <v>15</v>
      </c>
      <c r="X19" s="130">
        <f t="shared" si="1"/>
        <v>19</v>
      </c>
      <c r="Y19" s="129" t="s">
        <v>40</v>
      </c>
      <c r="Z19" s="129">
        <v>78</v>
      </c>
      <c r="AA19" s="129" t="s">
        <v>68</v>
      </c>
      <c r="AB19" s="56"/>
      <c r="AC19" s="56"/>
      <c r="AD19" s="36"/>
    </row>
    <row r="20" customHeight="1" spans="1:30">
      <c r="A20" s="56" t="s">
        <v>35</v>
      </c>
      <c r="B20" s="56" t="s">
        <v>36</v>
      </c>
      <c r="C20" s="56">
        <v>2025</v>
      </c>
      <c r="D20" s="25" t="s">
        <v>53</v>
      </c>
      <c r="E20" s="25" t="s">
        <v>75</v>
      </c>
      <c r="F20" s="25" t="s">
        <v>76</v>
      </c>
      <c r="G20" s="57">
        <v>85</v>
      </c>
      <c r="H20" s="57">
        <v>0.7</v>
      </c>
      <c r="I20" s="57">
        <f>G20+H20</f>
        <v>85.7</v>
      </c>
      <c r="J20" s="131">
        <v>86.94667</v>
      </c>
      <c r="K20" s="57">
        <v>0</v>
      </c>
      <c r="L20" s="57">
        <f>J20+K20</f>
        <v>86.94667</v>
      </c>
      <c r="M20" s="57">
        <v>85.3</v>
      </c>
      <c r="N20" s="57">
        <v>0</v>
      </c>
      <c r="O20" s="57">
        <f>M20+N20</f>
        <v>85.3</v>
      </c>
      <c r="P20" s="57">
        <v>60</v>
      </c>
      <c r="Q20" s="57">
        <v>0</v>
      </c>
      <c r="R20" s="57">
        <f>P20+Q20</f>
        <v>60</v>
      </c>
      <c r="S20" s="57">
        <v>60</v>
      </c>
      <c r="T20" s="45">
        <f>19+0.2</f>
        <v>19.2</v>
      </c>
      <c r="U20" s="57">
        <f>S20+T20</f>
        <v>79.2</v>
      </c>
      <c r="V20" s="57">
        <f>I20*0.1+L20*0.75+O20*0.05+R20*0.05+U20*0.05</f>
        <v>85.0050025</v>
      </c>
      <c r="W20" s="129">
        <f t="shared" si="0"/>
        <v>16</v>
      </c>
      <c r="X20" s="130">
        <f t="shared" si="1"/>
        <v>17</v>
      </c>
      <c r="Y20" s="129" t="s">
        <v>40</v>
      </c>
      <c r="Z20" s="129">
        <v>78</v>
      </c>
      <c r="AA20" s="129" t="s">
        <v>68</v>
      </c>
      <c r="AB20" s="56"/>
      <c r="AC20" s="56"/>
      <c r="AD20" s="36"/>
    </row>
    <row r="21" customHeight="1" spans="1:30">
      <c r="A21" s="56" t="s">
        <v>35</v>
      </c>
      <c r="B21" s="56" t="s">
        <v>36</v>
      </c>
      <c r="C21" s="56">
        <v>2025</v>
      </c>
      <c r="D21" s="25" t="s">
        <v>37</v>
      </c>
      <c r="E21" s="25" t="s">
        <v>77</v>
      </c>
      <c r="F21" s="25" t="s">
        <v>78</v>
      </c>
      <c r="G21" s="45">
        <v>85</v>
      </c>
      <c r="H21" s="45">
        <v>0</v>
      </c>
      <c r="I21" s="45">
        <v>85</v>
      </c>
      <c r="J21" s="131">
        <v>85.8533333333333</v>
      </c>
      <c r="K21" s="45">
        <v>1</v>
      </c>
      <c r="L21" s="45">
        <v>86.8533333333333</v>
      </c>
      <c r="M21" s="45">
        <v>82.7</v>
      </c>
      <c r="N21" s="45">
        <v>0</v>
      </c>
      <c r="O21" s="45">
        <v>82.7</v>
      </c>
      <c r="P21" s="45">
        <v>60</v>
      </c>
      <c r="Q21" s="45">
        <v>1.2</v>
      </c>
      <c r="R21" s="45">
        <v>61.2</v>
      </c>
      <c r="S21" s="45">
        <v>60</v>
      </c>
      <c r="T21" s="45">
        <v>22.5</v>
      </c>
      <c r="U21" s="45">
        <v>82.5</v>
      </c>
      <c r="V21" s="45">
        <v>84.96</v>
      </c>
      <c r="W21" s="129">
        <f t="shared" si="0"/>
        <v>17</v>
      </c>
      <c r="X21" s="130">
        <f t="shared" si="1"/>
        <v>24</v>
      </c>
      <c r="Y21" s="129" t="s">
        <v>40</v>
      </c>
      <c r="Z21" s="129">
        <v>78</v>
      </c>
      <c r="AA21" s="129" t="s">
        <v>68</v>
      </c>
      <c r="AB21" s="56"/>
      <c r="AC21" s="56"/>
      <c r="AD21" s="36"/>
    </row>
    <row r="22" customHeight="1" spans="1:30">
      <c r="A22" s="56" t="s">
        <v>35</v>
      </c>
      <c r="B22" s="56" t="s">
        <v>36</v>
      </c>
      <c r="C22" s="56">
        <v>2025</v>
      </c>
      <c r="D22" s="25" t="s">
        <v>53</v>
      </c>
      <c r="E22" s="25" t="s">
        <v>79</v>
      </c>
      <c r="F22" s="25" t="s">
        <v>80</v>
      </c>
      <c r="G22" s="57">
        <v>85</v>
      </c>
      <c r="H22" s="57">
        <v>0.1</v>
      </c>
      <c r="I22" s="57">
        <f>G22+H22</f>
        <v>85.1</v>
      </c>
      <c r="J22" s="131">
        <v>87.88</v>
      </c>
      <c r="K22" s="57">
        <v>1</v>
      </c>
      <c r="L22" s="57">
        <f>J22+K22</f>
        <v>88.88</v>
      </c>
      <c r="M22" s="57">
        <v>79.6</v>
      </c>
      <c r="N22" s="57">
        <v>0</v>
      </c>
      <c r="O22" s="57">
        <f>M22+N22</f>
        <v>79.6</v>
      </c>
      <c r="P22" s="57">
        <v>60</v>
      </c>
      <c r="Q22" s="57">
        <v>0</v>
      </c>
      <c r="R22" s="57">
        <f>P22+Q22</f>
        <v>60</v>
      </c>
      <c r="S22" s="57">
        <v>60</v>
      </c>
      <c r="T22" s="45">
        <f>0.5-5+0.2</f>
        <v>-4.3</v>
      </c>
      <c r="U22" s="57">
        <f>S22+T22</f>
        <v>55.7</v>
      </c>
      <c r="V22" s="57">
        <f>I22*0.1+L22*0.75+O22*0.05+R22*0.05+U22*0.05</f>
        <v>84.935</v>
      </c>
      <c r="W22" s="129">
        <f t="shared" si="0"/>
        <v>18</v>
      </c>
      <c r="X22" s="130">
        <f t="shared" si="1"/>
        <v>12</v>
      </c>
      <c r="Y22" s="129" t="s">
        <v>40</v>
      </c>
      <c r="Z22" s="129">
        <v>78</v>
      </c>
      <c r="AA22" s="129" t="s">
        <v>68</v>
      </c>
      <c r="AB22" s="56"/>
      <c r="AC22" s="56"/>
      <c r="AD22" s="36"/>
    </row>
    <row r="23" customHeight="1" spans="1:30">
      <c r="A23" s="56" t="s">
        <v>35</v>
      </c>
      <c r="B23" s="56" t="s">
        <v>36</v>
      </c>
      <c r="C23" s="56">
        <v>2025</v>
      </c>
      <c r="D23" s="25" t="s">
        <v>53</v>
      </c>
      <c r="E23" s="25" t="s">
        <v>81</v>
      </c>
      <c r="F23" s="25" t="s">
        <v>82</v>
      </c>
      <c r="G23" s="57">
        <v>85</v>
      </c>
      <c r="H23" s="57">
        <v>0.2</v>
      </c>
      <c r="I23" s="57">
        <f>G23+H23</f>
        <v>85.2</v>
      </c>
      <c r="J23" s="131">
        <v>88.12</v>
      </c>
      <c r="K23" s="57">
        <v>1</v>
      </c>
      <c r="L23" s="57">
        <f>J23+K23</f>
        <v>89.12</v>
      </c>
      <c r="M23" s="57">
        <v>69.85</v>
      </c>
      <c r="N23" s="57">
        <v>0</v>
      </c>
      <c r="O23" s="57">
        <f>M23+N23</f>
        <v>69.85</v>
      </c>
      <c r="P23" s="57">
        <v>60</v>
      </c>
      <c r="Q23" s="57">
        <v>0</v>
      </c>
      <c r="R23" s="57">
        <f>P23+Q23</f>
        <v>60</v>
      </c>
      <c r="S23" s="57">
        <v>60</v>
      </c>
      <c r="T23" s="45">
        <f>0.5-3.05+0.2</f>
        <v>-2.35</v>
      </c>
      <c r="U23" s="57">
        <f>S23+T23</f>
        <v>57.65</v>
      </c>
      <c r="V23" s="57">
        <f>I23*0.1+L23*0.75+O23*0.05+R23*0.05+U23*0.05</f>
        <v>84.735</v>
      </c>
      <c r="W23" s="129">
        <f t="shared" si="0"/>
        <v>19</v>
      </c>
      <c r="X23" s="130">
        <f t="shared" si="1"/>
        <v>10</v>
      </c>
      <c r="Y23" s="129" t="s">
        <v>40</v>
      </c>
      <c r="Z23" s="129">
        <v>78</v>
      </c>
      <c r="AA23" s="129" t="s">
        <v>68</v>
      </c>
      <c r="AB23" s="56"/>
      <c r="AC23" s="56"/>
      <c r="AD23" s="36"/>
    </row>
    <row r="24" customHeight="1" spans="1:30">
      <c r="A24" s="56" t="s">
        <v>35</v>
      </c>
      <c r="B24" s="56" t="s">
        <v>36</v>
      </c>
      <c r="C24" s="56">
        <v>2025</v>
      </c>
      <c r="D24" s="25" t="s">
        <v>53</v>
      </c>
      <c r="E24" s="25" t="s">
        <v>83</v>
      </c>
      <c r="F24" s="25" t="s">
        <v>84</v>
      </c>
      <c r="G24" s="57">
        <v>85</v>
      </c>
      <c r="H24" s="57">
        <v>0.7</v>
      </c>
      <c r="I24" s="57">
        <f>G24+H24</f>
        <v>85.7</v>
      </c>
      <c r="J24" s="131">
        <v>84.52</v>
      </c>
      <c r="K24" s="57">
        <v>1.475</v>
      </c>
      <c r="L24" s="57">
        <f>J24+K24</f>
        <v>85.995</v>
      </c>
      <c r="M24" s="57">
        <v>92.3</v>
      </c>
      <c r="N24" s="57">
        <v>0</v>
      </c>
      <c r="O24" s="57">
        <f>M24+N24</f>
        <v>92.3</v>
      </c>
      <c r="P24" s="57">
        <v>60</v>
      </c>
      <c r="Q24" s="57">
        <v>0.9</v>
      </c>
      <c r="R24" s="57">
        <f>P24+Q24</f>
        <v>60.9</v>
      </c>
      <c r="S24" s="57">
        <v>60</v>
      </c>
      <c r="T24" s="45">
        <f>18.5+0.2</f>
        <v>18.7</v>
      </c>
      <c r="U24" s="57">
        <f>S24+T24</f>
        <v>78.7</v>
      </c>
      <c r="V24" s="57">
        <f>I24*0.1+L24*0.75+O24*0.05+R24*0.05+U24*0.05</f>
        <v>84.66125</v>
      </c>
      <c r="W24" s="129">
        <f t="shared" si="0"/>
        <v>20</v>
      </c>
      <c r="X24" s="130">
        <f t="shared" si="1"/>
        <v>30</v>
      </c>
      <c r="Y24" s="129" t="s">
        <v>40</v>
      </c>
      <c r="Z24" s="129">
        <v>78</v>
      </c>
      <c r="AA24" s="129" t="s">
        <v>68</v>
      </c>
      <c r="AB24" s="56"/>
      <c r="AC24" s="56"/>
      <c r="AD24" s="36"/>
    </row>
    <row r="25" customHeight="1" spans="1:30">
      <c r="A25" s="56" t="s">
        <v>35</v>
      </c>
      <c r="B25" s="56" t="s">
        <v>36</v>
      </c>
      <c r="C25" s="56">
        <v>2025</v>
      </c>
      <c r="D25" s="25" t="s">
        <v>53</v>
      </c>
      <c r="E25" s="25" t="s">
        <v>85</v>
      </c>
      <c r="F25" s="25" t="s">
        <v>86</v>
      </c>
      <c r="G25" s="57">
        <v>85</v>
      </c>
      <c r="H25" s="57">
        <f>0.1+0.5</f>
        <v>0.6</v>
      </c>
      <c r="I25" s="57">
        <f>G25+H25</f>
        <v>85.6</v>
      </c>
      <c r="J25" s="131">
        <v>86.46667</v>
      </c>
      <c r="K25" s="57">
        <v>1</v>
      </c>
      <c r="L25" s="57">
        <f>J25+K25</f>
        <v>87.46667</v>
      </c>
      <c r="M25" s="57">
        <v>80.4</v>
      </c>
      <c r="N25" s="57">
        <v>0</v>
      </c>
      <c r="O25" s="57">
        <f>M25+N25</f>
        <v>80.4</v>
      </c>
      <c r="P25" s="57">
        <v>60</v>
      </c>
      <c r="Q25" s="57">
        <v>0.7</v>
      </c>
      <c r="R25" s="57">
        <f>P25+Q25</f>
        <v>60.7</v>
      </c>
      <c r="S25" s="57">
        <v>60</v>
      </c>
      <c r="T25" s="45">
        <v>8.015</v>
      </c>
      <c r="U25" s="57">
        <f>S25+T25</f>
        <v>68.015</v>
      </c>
      <c r="V25" s="57">
        <f>I25*0.1+L25*0.75+O25*0.05+R25*0.05+U25*0.05</f>
        <v>84.6157525</v>
      </c>
      <c r="W25" s="129">
        <f t="shared" si="0"/>
        <v>21</v>
      </c>
      <c r="X25" s="130">
        <f t="shared" si="1"/>
        <v>21</v>
      </c>
      <c r="Y25" s="129" t="s">
        <v>40</v>
      </c>
      <c r="Z25" s="129">
        <v>78</v>
      </c>
      <c r="AA25" s="129" t="s">
        <v>68</v>
      </c>
      <c r="AB25" s="56"/>
      <c r="AC25" s="56"/>
      <c r="AD25" s="36"/>
    </row>
    <row r="26" customHeight="1" spans="1:30">
      <c r="A26" s="56" t="s">
        <v>35</v>
      </c>
      <c r="B26" s="56" t="s">
        <v>36</v>
      </c>
      <c r="C26" s="56">
        <v>2025</v>
      </c>
      <c r="D26" s="25" t="s">
        <v>37</v>
      </c>
      <c r="E26" s="25" t="s">
        <v>87</v>
      </c>
      <c r="F26" s="25" t="s">
        <v>88</v>
      </c>
      <c r="G26" s="45">
        <v>85</v>
      </c>
      <c r="H26" s="45">
        <v>0.7</v>
      </c>
      <c r="I26" s="45">
        <v>85.7</v>
      </c>
      <c r="J26" s="131">
        <v>85.8266666666667</v>
      </c>
      <c r="K26" s="45">
        <v>1</v>
      </c>
      <c r="L26" s="45">
        <v>86.8266666666667</v>
      </c>
      <c r="M26" s="45">
        <v>85.95</v>
      </c>
      <c r="N26" s="45">
        <v>1</v>
      </c>
      <c r="O26" s="45">
        <v>86.95</v>
      </c>
      <c r="P26" s="45">
        <v>60</v>
      </c>
      <c r="Q26" s="45">
        <v>0</v>
      </c>
      <c r="R26" s="45">
        <v>60</v>
      </c>
      <c r="S26" s="45">
        <v>60</v>
      </c>
      <c r="T26" s="45">
        <v>11</v>
      </c>
      <c r="U26" s="45">
        <v>71</v>
      </c>
      <c r="V26" s="45">
        <v>84.5875</v>
      </c>
      <c r="W26" s="129">
        <f t="shared" si="0"/>
        <v>22</v>
      </c>
      <c r="X26" s="130">
        <f t="shared" si="1"/>
        <v>25</v>
      </c>
      <c r="Y26" s="129" t="s">
        <v>40</v>
      </c>
      <c r="Z26" s="129">
        <v>78</v>
      </c>
      <c r="AA26" s="129" t="s">
        <v>68</v>
      </c>
      <c r="AB26" s="56"/>
      <c r="AC26" s="56"/>
      <c r="AD26" s="36"/>
    </row>
    <row r="27" customHeight="1" spans="1:30">
      <c r="A27" s="56" t="s">
        <v>35</v>
      </c>
      <c r="B27" s="56" t="s">
        <v>36</v>
      </c>
      <c r="C27" s="56">
        <v>2025</v>
      </c>
      <c r="D27" s="25" t="s">
        <v>37</v>
      </c>
      <c r="E27" s="25" t="s">
        <v>89</v>
      </c>
      <c r="F27" s="25" t="s">
        <v>90</v>
      </c>
      <c r="G27" s="45">
        <v>85</v>
      </c>
      <c r="H27" s="45">
        <v>0.8</v>
      </c>
      <c r="I27" s="45">
        <v>85.8</v>
      </c>
      <c r="J27" s="131">
        <v>85.8266666666667</v>
      </c>
      <c r="K27" s="45">
        <v>1</v>
      </c>
      <c r="L27" s="45">
        <v>86.8266666666667</v>
      </c>
      <c r="M27" s="45">
        <v>82.4</v>
      </c>
      <c r="N27" s="45">
        <v>0</v>
      </c>
      <c r="O27" s="45">
        <v>82.4</v>
      </c>
      <c r="P27" s="45">
        <v>60</v>
      </c>
      <c r="Q27" s="45">
        <v>0</v>
      </c>
      <c r="R27" s="45">
        <v>60</v>
      </c>
      <c r="S27" s="45">
        <v>60</v>
      </c>
      <c r="T27" s="45">
        <v>12.9</v>
      </c>
      <c r="U27" s="45">
        <v>72.9</v>
      </c>
      <c r="V27" s="45">
        <v>84.465</v>
      </c>
      <c r="W27" s="129">
        <f t="shared" si="0"/>
        <v>23</v>
      </c>
      <c r="X27" s="130">
        <f t="shared" si="1"/>
        <v>25</v>
      </c>
      <c r="Y27" s="129" t="s">
        <v>40</v>
      </c>
      <c r="Z27" s="129">
        <v>78</v>
      </c>
      <c r="AA27" s="129" t="s">
        <v>68</v>
      </c>
      <c r="AB27" s="56"/>
      <c r="AC27" s="56"/>
      <c r="AD27" s="36"/>
    </row>
    <row r="28" customHeight="1" spans="1:30">
      <c r="A28" s="56" t="s">
        <v>35</v>
      </c>
      <c r="B28" s="56" t="s">
        <v>36</v>
      </c>
      <c r="C28" s="56">
        <v>2025</v>
      </c>
      <c r="D28" s="25" t="s">
        <v>37</v>
      </c>
      <c r="E28" s="25" t="s">
        <v>91</v>
      </c>
      <c r="F28" s="25" t="s">
        <v>92</v>
      </c>
      <c r="G28" s="45">
        <v>85</v>
      </c>
      <c r="H28" s="45">
        <v>0</v>
      </c>
      <c r="I28" s="45">
        <v>85</v>
      </c>
      <c r="J28" s="131">
        <v>85.88</v>
      </c>
      <c r="K28" s="45">
        <v>1</v>
      </c>
      <c r="L28" s="45">
        <v>86.88</v>
      </c>
      <c r="M28" s="45">
        <v>80.4</v>
      </c>
      <c r="N28" s="45">
        <v>0</v>
      </c>
      <c r="O28" s="45">
        <v>80.4</v>
      </c>
      <c r="P28" s="45">
        <v>60</v>
      </c>
      <c r="Q28" s="45">
        <v>0</v>
      </c>
      <c r="R28" s="45">
        <v>60</v>
      </c>
      <c r="S28" s="45">
        <v>60</v>
      </c>
      <c r="T28" s="45">
        <v>12.7</v>
      </c>
      <c r="U28" s="45">
        <v>72.7</v>
      </c>
      <c r="V28" s="45">
        <v>84.315</v>
      </c>
      <c r="W28" s="129">
        <f t="shared" si="0"/>
        <v>24</v>
      </c>
      <c r="X28" s="130">
        <f t="shared" si="1"/>
        <v>23</v>
      </c>
      <c r="Y28" s="129" t="s">
        <v>40</v>
      </c>
      <c r="Z28" s="129">
        <v>78</v>
      </c>
      <c r="AA28" s="129" t="s">
        <v>68</v>
      </c>
      <c r="AB28" s="56"/>
      <c r="AC28" s="56"/>
      <c r="AD28" s="36"/>
    </row>
    <row r="29" customHeight="1" spans="1:30">
      <c r="A29" s="56" t="s">
        <v>35</v>
      </c>
      <c r="B29" s="56" t="s">
        <v>36</v>
      </c>
      <c r="C29" s="56">
        <v>2025</v>
      </c>
      <c r="D29" s="25" t="s">
        <v>37</v>
      </c>
      <c r="E29" s="25" t="s">
        <v>93</v>
      </c>
      <c r="F29" s="25" t="s">
        <v>94</v>
      </c>
      <c r="G29" s="45">
        <v>85</v>
      </c>
      <c r="H29" s="45">
        <v>0</v>
      </c>
      <c r="I29" s="45">
        <v>85</v>
      </c>
      <c r="J29" s="131">
        <v>86.2533333333333</v>
      </c>
      <c r="K29" s="45">
        <v>1</v>
      </c>
      <c r="L29" s="45">
        <v>87.2533333333333</v>
      </c>
      <c r="M29" s="45">
        <v>77.1</v>
      </c>
      <c r="N29" s="45">
        <v>0</v>
      </c>
      <c r="O29" s="45">
        <v>77.1</v>
      </c>
      <c r="P29" s="45">
        <v>60</v>
      </c>
      <c r="Q29" s="45">
        <v>0</v>
      </c>
      <c r="R29" s="45">
        <v>60</v>
      </c>
      <c r="S29" s="45">
        <v>60</v>
      </c>
      <c r="T29" s="45">
        <v>10</v>
      </c>
      <c r="U29" s="45">
        <v>70</v>
      </c>
      <c r="V29" s="45">
        <v>84.295</v>
      </c>
      <c r="W29" s="129">
        <f t="shared" si="0"/>
        <v>25</v>
      </c>
      <c r="X29" s="130">
        <f t="shared" si="1"/>
        <v>22</v>
      </c>
      <c r="Y29" s="129" t="s">
        <v>40</v>
      </c>
      <c r="Z29" s="129">
        <v>78</v>
      </c>
      <c r="AA29" s="129" t="s">
        <v>68</v>
      </c>
      <c r="AB29" s="56"/>
      <c r="AC29" s="56"/>
      <c r="AD29" s="36"/>
    </row>
    <row r="30" customHeight="1" spans="1:30">
      <c r="A30" s="56" t="s">
        <v>35</v>
      </c>
      <c r="B30" s="56" t="s">
        <v>36</v>
      </c>
      <c r="C30" s="56">
        <v>2025</v>
      </c>
      <c r="D30" s="25" t="s">
        <v>53</v>
      </c>
      <c r="E30" s="25" t="s">
        <v>95</v>
      </c>
      <c r="F30" s="25" t="s">
        <v>96</v>
      </c>
      <c r="G30" s="57">
        <v>85</v>
      </c>
      <c r="H30" s="57">
        <v>0.1</v>
      </c>
      <c r="I30" s="57">
        <f>G30+H30</f>
        <v>85.1</v>
      </c>
      <c r="J30" s="131">
        <v>86.65333</v>
      </c>
      <c r="K30" s="57">
        <v>1</v>
      </c>
      <c r="L30" s="57">
        <f>J30+K30</f>
        <v>87.65333</v>
      </c>
      <c r="M30" s="57">
        <v>78.65</v>
      </c>
      <c r="N30" s="57">
        <v>0</v>
      </c>
      <c r="O30" s="57">
        <f>M30+N30</f>
        <v>78.65</v>
      </c>
      <c r="P30" s="57">
        <v>60</v>
      </c>
      <c r="Q30" s="57">
        <v>0</v>
      </c>
      <c r="R30" s="57">
        <f>P30+Q30</f>
        <v>60</v>
      </c>
      <c r="S30" s="57">
        <v>60</v>
      </c>
      <c r="T30" s="45">
        <v>-5</v>
      </c>
      <c r="U30" s="57">
        <f>S30+T30</f>
        <v>55</v>
      </c>
      <c r="V30" s="57">
        <f>I30*0.1+L30*0.75+O30*0.05+R30*0.05+U30*0.05</f>
        <v>83.9324975</v>
      </c>
      <c r="W30" s="129">
        <f t="shared" si="0"/>
        <v>26</v>
      </c>
      <c r="X30" s="130">
        <f t="shared" si="1"/>
        <v>20</v>
      </c>
      <c r="Y30" s="129" t="s">
        <v>40</v>
      </c>
      <c r="Z30" s="129">
        <v>78</v>
      </c>
      <c r="AA30" s="129" t="s">
        <v>68</v>
      </c>
      <c r="AB30" s="56"/>
      <c r="AC30" s="56"/>
      <c r="AD30" s="36"/>
    </row>
    <row r="31" customHeight="1" spans="1:30">
      <c r="A31" s="56" t="s">
        <v>35</v>
      </c>
      <c r="B31" s="56" t="s">
        <v>36</v>
      </c>
      <c r="C31" s="56">
        <v>2025</v>
      </c>
      <c r="D31" s="25" t="s">
        <v>53</v>
      </c>
      <c r="E31" s="25" t="s">
        <v>97</v>
      </c>
      <c r="F31" s="25" t="s">
        <v>98</v>
      </c>
      <c r="G31" s="57">
        <v>85</v>
      </c>
      <c r="H31" s="57">
        <v>0.7</v>
      </c>
      <c r="I31" s="57">
        <f>G31+H31</f>
        <v>85.7</v>
      </c>
      <c r="J31" s="131">
        <v>84.09333</v>
      </c>
      <c r="K31" s="57">
        <v>1.475</v>
      </c>
      <c r="L31" s="57">
        <f>J31+K31</f>
        <v>85.56833</v>
      </c>
      <c r="M31" s="57">
        <v>90</v>
      </c>
      <c r="N31" s="57">
        <v>0</v>
      </c>
      <c r="O31" s="57">
        <f>M31+N31</f>
        <v>90</v>
      </c>
      <c r="P31" s="57">
        <v>60</v>
      </c>
      <c r="Q31" s="57">
        <v>0</v>
      </c>
      <c r="R31" s="57">
        <f>P31+Q31</f>
        <v>60</v>
      </c>
      <c r="S31" s="57">
        <v>60</v>
      </c>
      <c r="T31" s="45">
        <v>13.2</v>
      </c>
      <c r="U31" s="57">
        <f>S31+T31</f>
        <v>73.2</v>
      </c>
      <c r="V31" s="57">
        <f>I31*0.1+L31*0.75+O31*0.05+R31*0.05+U31*0.05</f>
        <v>83.9062475</v>
      </c>
      <c r="W31" s="129">
        <f t="shared" si="0"/>
        <v>27</v>
      </c>
      <c r="X31" s="130">
        <f t="shared" si="1"/>
        <v>33</v>
      </c>
      <c r="Y31" s="129" t="s">
        <v>40</v>
      </c>
      <c r="Z31" s="129">
        <v>78</v>
      </c>
      <c r="AA31" s="129" t="s">
        <v>68</v>
      </c>
      <c r="AB31" s="56"/>
      <c r="AC31" s="56"/>
      <c r="AD31" s="36"/>
    </row>
    <row r="32" customHeight="1" spans="1:30">
      <c r="A32" s="56" t="s">
        <v>35</v>
      </c>
      <c r="B32" s="56" t="s">
        <v>36</v>
      </c>
      <c r="C32" s="56">
        <v>2025</v>
      </c>
      <c r="D32" s="25" t="s">
        <v>37</v>
      </c>
      <c r="E32" s="25" t="s">
        <v>99</v>
      </c>
      <c r="F32" s="25" t="s">
        <v>100</v>
      </c>
      <c r="G32" s="45">
        <v>85</v>
      </c>
      <c r="H32" s="45">
        <v>0.2</v>
      </c>
      <c r="I32" s="45">
        <v>85.2</v>
      </c>
      <c r="J32" s="131">
        <v>85.5866666666667</v>
      </c>
      <c r="K32" s="45">
        <v>1</v>
      </c>
      <c r="L32" s="45">
        <v>86.5866666666667</v>
      </c>
      <c r="M32" s="45">
        <v>76.95</v>
      </c>
      <c r="N32" s="45">
        <v>0</v>
      </c>
      <c r="O32" s="45">
        <v>76.95</v>
      </c>
      <c r="P32" s="45">
        <v>60</v>
      </c>
      <c r="Q32" s="45">
        <v>0</v>
      </c>
      <c r="R32" s="45">
        <v>60</v>
      </c>
      <c r="S32" s="45">
        <v>60</v>
      </c>
      <c r="T32" s="45">
        <v>11.7</v>
      </c>
      <c r="U32" s="45">
        <v>71.7</v>
      </c>
      <c r="V32" s="45">
        <v>83.8925</v>
      </c>
      <c r="W32" s="129">
        <f t="shared" si="0"/>
        <v>28</v>
      </c>
      <c r="X32" s="130">
        <f t="shared" si="1"/>
        <v>29</v>
      </c>
      <c r="Y32" s="129" t="s">
        <v>40</v>
      </c>
      <c r="Z32" s="129">
        <v>78</v>
      </c>
      <c r="AA32" s="129" t="s">
        <v>68</v>
      </c>
      <c r="AB32" s="56"/>
      <c r="AC32" s="56"/>
      <c r="AD32" s="36"/>
    </row>
    <row r="33" customHeight="1" spans="1:30">
      <c r="A33" s="56" t="s">
        <v>35</v>
      </c>
      <c r="B33" s="56" t="s">
        <v>36</v>
      </c>
      <c r="C33" s="56">
        <v>2025</v>
      </c>
      <c r="D33" s="25" t="s">
        <v>53</v>
      </c>
      <c r="E33" s="25" t="s">
        <v>101</v>
      </c>
      <c r="F33" s="25" t="s">
        <v>102</v>
      </c>
      <c r="G33" s="57">
        <v>85</v>
      </c>
      <c r="H33" s="57">
        <v>0.5</v>
      </c>
      <c r="I33" s="57">
        <f>G33+H33</f>
        <v>85.5</v>
      </c>
      <c r="J33" s="131">
        <v>87.26667</v>
      </c>
      <c r="K33" s="57">
        <v>0</v>
      </c>
      <c r="L33" s="57">
        <f>J33+K33</f>
        <v>87.26667</v>
      </c>
      <c r="M33" s="57">
        <v>80.15</v>
      </c>
      <c r="N33" s="57">
        <v>0</v>
      </c>
      <c r="O33" s="57">
        <f>M33+N33</f>
        <v>80.15</v>
      </c>
      <c r="P33" s="57">
        <v>60</v>
      </c>
      <c r="Q33" s="57">
        <v>0</v>
      </c>
      <c r="R33" s="57">
        <f>P33+Q33</f>
        <v>60</v>
      </c>
      <c r="S33" s="57">
        <v>60</v>
      </c>
      <c r="T33" s="45">
        <f>-4.5+0.2</f>
        <v>-4.3</v>
      </c>
      <c r="U33" s="57">
        <f>S33+T33</f>
        <v>55.7</v>
      </c>
      <c r="V33" s="57">
        <f>I33*0.1+L33*0.75+O33*0.05+R33*0.05+U33*0.05</f>
        <v>83.7925025</v>
      </c>
      <c r="W33" s="129">
        <f t="shared" si="0"/>
        <v>29</v>
      </c>
      <c r="X33" s="130">
        <f t="shared" si="1"/>
        <v>16</v>
      </c>
      <c r="Y33" s="129" t="s">
        <v>40</v>
      </c>
      <c r="Z33" s="129">
        <v>78</v>
      </c>
      <c r="AA33" s="129" t="s">
        <v>68</v>
      </c>
      <c r="AB33" s="56"/>
      <c r="AC33" s="56"/>
      <c r="AD33" s="36"/>
    </row>
    <row r="34" customHeight="1" spans="1:30">
      <c r="A34" s="56" t="s">
        <v>35</v>
      </c>
      <c r="B34" s="56" t="s">
        <v>36</v>
      </c>
      <c r="C34" s="56">
        <v>2025</v>
      </c>
      <c r="D34" s="25" t="s">
        <v>37</v>
      </c>
      <c r="E34" s="25" t="s">
        <v>103</v>
      </c>
      <c r="F34" s="25" t="s">
        <v>104</v>
      </c>
      <c r="G34" s="45">
        <v>85</v>
      </c>
      <c r="H34" s="45">
        <v>0.5</v>
      </c>
      <c r="I34" s="45">
        <v>85.5</v>
      </c>
      <c r="J34" s="131">
        <v>84.44</v>
      </c>
      <c r="K34" s="45">
        <v>1</v>
      </c>
      <c r="L34" s="45">
        <v>85.44</v>
      </c>
      <c r="M34" s="45">
        <v>86.95</v>
      </c>
      <c r="N34" s="45">
        <v>0</v>
      </c>
      <c r="O34" s="45">
        <v>86.95</v>
      </c>
      <c r="P34" s="45">
        <v>60</v>
      </c>
      <c r="Q34" s="45">
        <v>0</v>
      </c>
      <c r="R34" s="45">
        <v>60</v>
      </c>
      <c r="S34" s="45">
        <v>60</v>
      </c>
      <c r="T34" s="45">
        <v>16</v>
      </c>
      <c r="U34" s="45">
        <v>76</v>
      </c>
      <c r="V34" s="45">
        <v>83.7775</v>
      </c>
      <c r="W34" s="129">
        <f t="shared" si="0"/>
        <v>30</v>
      </c>
      <c r="X34" s="130">
        <f t="shared" si="1"/>
        <v>31</v>
      </c>
      <c r="Y34" s="129" t="s">
        <v>40</v>
      </c>
      <c r="Z34" s="129">
        <v>78</v>
      </c>
      <c r="AA34" s="129" t="s">
        <v>68</v>
      </c>
      <c r="AB34" s="56"/>
      <c r="AC34" s="56"/>
      <c r="AD34" s="36"/>
    </row>
    <row r="35" customHeight="1" spans="1:30">
      <c r="A35" s="56" t="s">
        <v>35</v>
      </c>
      <c r="B35" s="56" t="s">
        <v>36</v>
      </c>
      <c r="C35" s="56">
        <v>2025</v>
      </c>
      <c r="D35" s="25" t="s">
        <v>37</v>
      </c>
      <c r="E35" s="25" t="s">
        <v>105</v>
      </c>
      <c r="F35" s="25" t="s">
        <v>106</v>
      </c>
      <c r="G35" s="45">
        <v>85</v>
      </c>
      <c r="H35" s="45">
        <v>4.4</v>
      </c>
      <c r="I35" s="45">
        <v>89.4</v>
      </c>
      <c r="J35" s="131">
        <v>83.88</v>
      </c>
      <c r="K35" s="45">
        <v>1</v>
      </c>
      <c r="L35" s="45">
        <v>84.88</v>
      </c>
      <c r="M35" s="45">
        <v>84.35</v>
      </c>
      <c r="N35" s="45">
        <v>0</v>
      </c>
      <c r="O35" s="45">
        <v>84.35</v>
      </c>
      <c r="P35" s="45">
        <v>60</v>
      </c>
      <c r="Q35" s="45">
        <v>1.15</v>
      </c>
      <c r="R35" s="45">
        <v>61.15</v>
      </c>
      <c r="S35" s="45">
        <v>60</v>
      </c>
      <c r="T35" s="45">
        <v>9.71</v>
      </c>
      <c r="U35" s="45">
        <v>69.71</v>
      </c>
      <c r="V35" s="45">
        <v>83.3605</v>
      </c>
      <c r="W35" s="129">
        <f t="shared" si="0"/>
        <v>31</v>
      </c>
      <c r="X35" s="130">
        <f t="shared" si="1"/>
        <v>37</v>
      </c>
      <c r="Y35" s="129" t="s">
        <v>40</v>
      </c>
      <c r="Z35" s="129">
        <v>78</v>
      </c>
      <c r="AA35" s="129" t="s">
        <v>68</v>
      </c>
      <c r="AB35" s="56"/>
      <c r="AC35" s="56"/>
      <c r="AD35" s="36"/>
    </row>
    <row r="36" customHeight="1" spans="1:30">
      <c r="A36" s="56" t="s">
        <v>35</v>
      </c>
      <c r="B36" s="56" t="s">
        <v>36</v>
      </c>
      <c r="C36" s="56">
        <v>2025</v>
      </c>
      <c r="D36" s="25" t="s">
        <v>53</v>
      </c>
      <c r="E36" s="25" t="s">
        <v>107</v>
      </c>
      <c r="F36" s="25" t="s">
        <v>108</v>
      </c>
      <c r="G36" s="57">
        <v>85</v>
      </c>
      <c r="H36" s="57">
        <v>0.2</v>
      </c>
      <c r="I36" s="57">
        <f>G36+H36</f>
        <v>85.2</v>
      </c>
      <c r="J36" s="131">
        <v>84.09333</v>
      </c>
      <c r="K36" s="57">
        <v>1</v>
      </c>
      <c r="L36" s="57">
        <f>J36+K36</f>
        <v>85.09333</v>
      </c>
      <c r="M36" s="57">
        <v>83.325</v>
      </c>
      <c r="N36" s="57">
        <v>0</v>
      </c>
      <c r="O36" s="57">
        <f>M36+N36</f>
        <v>83.325</v>
      </c>
      <c r="P36" s="57">
        <v>60</v>
      </c>
      <c r="Q36" s="57">
        <v>0</v>
      </c>
      <c r="R36" s="57">
        <f>P36+Q36</f>
        <v>60</v>
      </c>
      <c r="S36" s="57">
        <v>60</v>
      </c>
      <c r="T36" s="45">
        <f>10.5+0.2</f>
        <v>10.7</v>
      </c>
      <c r="U36" s="57">
        <f>S36+T36</f>
        <v>70.7</v>
      </c>
      <c r="V36" s="57">
        <f>I36*0.1+L36*0.75+O36*0.05+R36*0.05+U36*0.05</f>
        <v>83.0412475</v>
      </c>
      <c r="W36" s="129">
        <f t="shared" si="0"/>
        <v>32</v>
      </c>
      <c r="X36" s="130">
        <f t="shared" si="1"/>
        <v>33</v>
      </c>
      <c r="Y36" s="129" t="s">
        <v>40</v>
      </c>
      <c r="Z36" s="129">
        <v>78</v>
      </c>
      <c r="AA36" s="129"/>
      <c r="AB36" s="56"/>
      <c r="AC36" s="56"/>
      <c r="AD36" s="36"/>
    </row>
    <row r="37" customHeight="1" spans="1:30">
      <c r="A37" s="56" t="s">
        <v>35</v>
      </c>
      <c r="B37" s="56" t="s">
        <v>36</v>
      </c>
      <c r="C37" s="56">
        <v>2025</v>
      </c>
      <c r="D37" s="25" t="s">
        <v>37</v>
      </c>
      <c r="E37" s="25" t="s">
        <v>109</v>
      </c>
      <c r="F37" s="25" t="s">
        <v>110</v>
      </c>
      <c r="G37" s="45">
        <v>85</v>
      </c>
      <c r="H37" s="45">
        <v>1.5</v>
      </c>
      <c r="I37" s="45">
        <v>86.5</v>
      </c>
      <c r="J37" s="131">
        <v>84.2</v>
      </c>
      <c r="K37" s="45">
        <v>1</v>
      </c>
      <c r="L37" s="45">
        <v>85.2</v>
      </c>
      <c r="M37" s="45">
        <v>83.1</v>
      </c>
      <c r="N37" s="45">
        <v>0</v>
      </c>
      <c r="O37" s="45">
        <v>83.1</v>
      </c>
      <c r="P37" s="45">
        <v>60</v>
      </c>
      <c r="Q37" s="45">
        <v>0.35</v>
      </c>
      <c r="R37" s="45">
        <v>60.35</v>
      </c>
      <c r="S37" s="45">
        <v>60</v>
      </c>
      <c r="T37" s="45">
        <v>0</v>
      </c>
      <c r="U37" s="45">
        <v>60</v>
      </c>
      <c r="V37" s="45">
        <v>82.7225</v>
      </c>
      <c r="W37" s="129">
        <f t="shared" si="0"/>
        <v>33</v>
      </c>
      <c r="X37" s="130">
        <f t="shared" si="1"/>
        <v>32</v>
      </c>
      <c r="Y37" s="129" t="s">
        <v>40</v>
      </c>
      <c r="Z37" s="129">
        <v>78</v>
      </c>
      <c r="AA37" s="129"/>
      <c r="AB37" s="56"/>
      <c r="AC37" s="56"/>
      <c r="AD37" s="36"/>
    </row>
    <row r="38" customHeight="1" spans="1:30">
      <c r="A38" s="56" t="s">
        <v>35</v>
      </c>
      <c r="B38" s="56" t="s">
        <v>36</v>
      </c>
      <c r="C38" s="56">
        <v>2025</v>
      </c>
      <c r="D38" s="25" t="s">
        <v>53</v>
      </c>
      <c r="E38" s="25" t="s">
        <v>111</v>
      </c>
      <c r="F38" s="25" t="s">
        <v>112</v>
      </c>
      <c r="G38" s="57">
        <v>85</v>
      </c>
      <c r="H38" s="57">
        <v>0.5</v>
      </c>
      <c r="I38" s="57">
        <f>G38+H38</f>
        <v>85.5</v>
      </c>
      <c r="J38" s="131">
        <v>85.77333</v>
      </c>
      <c r="K38" s="57">
        <v>0</v>
      </c>
      <c r="L38" s="57">
        <f>J38+K38</f>
        <v>85.77333</v>
      </c>
      <c r="M38" s="57">
        <v>81.6</v>
      </c>
      <c r="N38" s="57">
        <v>0</v>
      </c>
      <c r="O38" s="57">
        <f>M38+N38</f>
        <v>81.6</v>
      </c>
      <c r="P38" s="57">
        <v>60</v>
      </c>
      <c r="Q38" s="57">
        <v>0</v>
      </c>
      <c r="R38" s="57">
        <f>P38+Q38</f>
        <v>60</v>
      </c>
      <c r="S38" s="57">
        <v>60</v>
      </c>
      <c r="T38" s="45">
        <v>-5</v>
      </c>
      <c r="U38" s="57">
        <f>S38+T38</f>
        <v>55</v>
      </c>
      <c r="V38" s="57">
        <f>I38*0.1+L38*0.75+O38*0.05+R38*0.05+U38*0.05</f>
        <v>82.7099975</v>
      </c>
      <c r="W38" s="129">
        <f t="shared" si="0"/>
        <v>34</v>
      </c>
      <c r="X38" s="130">
        <f t="shared" si="1"/>
        <v>27</v>
      </c>
      <c r="Y38" s="129" t="s">
        <v>40</v>
      </c>
      <c r="Z38" s="129">
        <v>78</v>
      </c>
      <c r="AA38" s="129"/>
      <c r="AB38" s="56"/>
      <c r="AC38" s="56"/>
      <c r="AD38" s="36"/>
    </row>
    <row r="39" customHeight="1" spans="1:30">
      <c r="A39" s="56" t="s">
        <v>35</v>
      </c>
      <c r="B39" s="56" t="s">
        <v>36</v>
      </c>
      <c r="C39" s="56">
        <v>2025</v>
      </c>
      <c r="D39" s="25" t="s">
        <v>37</v>
      </c>
      <c r="E39" s="25" t="s">
        <v>113</v>
      </c>
      <c r="F39" s="25" t="s">
        <v>114</v>
      </c>
      <c r="G39" s="45">
        <v>85</v>
      </c>
      <c r="H39" s="45">
        <v>0.5</v>
      </c>
      <c r="I39" s="45">
        <v>85.5</v>
      </c>
      <c r="J39" s="131">
        <v>84.06</v>
      </c>
      <c r="K39" s="45">
        <v>1</v>
      </c>
      <c r="L39" s="45">
        <v>85.06</v>
      </c>
      <c r="M39" s="45">
        <v>81.7</v>
      </c>
      <c r="N39" s="45">
        <v>0</v>
      </c>
      <c r="O39" s="45">
        <v>81.7</v>
      </c>
      <c r="P39" s="45">
        <v>60</v>
      </c>
      <c r="Q39" s="45">
        <v>0</v>
      </c>
      <c r="R39" s="45">
        <v>60</v>
      </c>
      <c r="S39" s="45">
        <v>60</v>
      </c>
      <c r="T39" s="45">
        <v>3.19</v>
      </c>
      <c r="U39" s="45">
        <v>63.19</v>
      </c>
      <c r="V39" s="45">
        <v>82.5895</v>
      </c>
      <c r="W39" s="129">
        <f t="shared" si="0"/>
        <v>35</v>
      </c>
      <c r="X39" s="130">
        <f t="shared" si="1"/>
        <v>35</v>
      </c>
      <c r="Y39" s="129" t="s">
        <v>40</v>
      </c>
      <c r="Z39" s="129">
        <v>78</v>
      </c>
      <c r="AA39" s="129"/>
      <c r="AB39" s="56"/>
      <c r="AC39" s="56"/>
      <c r="AD39" s="132"/>
    </row>
    <row r="40" customHeight="1" spans="1:30">
      <c r="A40" s="56" t="s">
        <v>35</v>
      </c>
      <c r="B40" s="56" t="s">
        <v>36</v>
      </c>
      <c r="C40" s="56">
        <v>2025</v>
      </c>
      <c r="D40" s="25" t="s">
        <v>53</v>
      </c>
      <c r="E40" s="25" t="s">
        <v>115</v>
      </c>
      <c r="F40" s="25" t="s">
        <v>116</v>
      </c>
      <c r="G40" s="57">
        <v>85</v>
      </c>
      <c r="H40" s="57">
        <v>1</v>
      </c>
      <c r="I40" s="57">
        <f>G40+H40</f>
        <v>86</v>
      </c>
      <c r="J40" s="131">
        <v>83.90667</v>
      </c>
      <c r="K40" s="57">
        <v>0</v>
      </c>
      <c r="L40" s="57">
        <f>J40+K40</f>
        <v>83.90667</v>
      </c>
      <c r="M40" s="57">
        <v>76.45</v>
      </c>
      <c r="N40" s="57">
        <v>0</v>
      </c>
      <c r="O40" s="57">
        <f>M40+N40</f>
        <v>76.45</v>
      </c>
      <c r="P40" s="57">
        <v>60</v>
      </c>
      <c r="Q40" s="57">
        <v>0.45</v>
      </c>
      <c r="R40" s="57">
        <f>P40+Q40</f>
        <v>60.45</v>
      </c>
      <c r="S40" s="57">
        <v>60</v>
      </c>
      <c r="T40" s="45">
        <f>15+8.5</f>
        <v>23.5</v>
      </c>
      <c r="U40" s="57">
        <f>S40+T40</f>
        <v>83.5</v>
      </c>
      <c r="V40" s="57">
        <f>I40*0.1+L40*0.75+O40*0.05+R40*0.05+U40*0.05</f>
        <v>82.5500025</v>
      </c>
      <c r="W40" s="129">
        <f t="shared" si="0"/>
        <v>36</v>
      </c>
      <c r="X40" s="130">
        <f t="shared" si="1"/>
        <v>36</v>
      </c>
      <c r="Y40" s="129" t="s">
        <v>40</v>
      </c>
      <c r="Z40" s="129">
        <v>78</v>
      </c>
      <c r="AA40" s="129"/>
      <c r="AB40" s="56"/>
      <c r="AC40" s="56"/>
      <c r="AD40" s="36"/>
    </row>
    <row r="41" customHeight="1" spans="1:30">
      <c r="A41" s="56" t="s">
        <v>35</v>
      </c>
      <c r="B41" s="56" t="s">
        <v>36</v>
      </c>
      <c r="C41" s="56">
        <v>2025</v>
      </c>
      <c r="D41" s="25" t="s">
        <v>53</v>
      </c>
      <c r="E41" s="25" t="s">
        <v>117</v>
      </c>
      <c r="F41" s="25" t="s">
        <v>118</v>
      </c>
      <c r="G41" s="57">
        <v>85</v>
      </c>
      <c r="H41" s="57">
        <v>0.7</v>
      </c>
      <c r="I41" s="57">
        <f>G41+H41</f>
        <v>85.7</v>
      </c>
      <c r="J41" s="131">
        <v>83.32</v>
      </c>
      <c r="K41" s="57">
        <v>1</v>
      </c>
      <c r="L41" s="57">
        <f>J41+K41</f>
        <v>84.32</v>
      </c>
      <c r="M41" s="57">
        <v>81.5</v>
      </c>
      <c r="N41" s="57">
        <v>0</v>
      </c>
      <c r="O41" s="57">
        <f>M41+N41</f>
        <v>81.5</v>
      </c>
      <c r="P41" s="57">
        <v>60</v>
      </c>
      <c r="Q41" s="57">
        <v>0</v>
      </c>
      <c r="R41" s="57">
        <f>P41+Q41</f>
        <v>60</v>
      </c>
      <c r="S41" s="57">
        <v>60</v>
      </c>
      <c r="T41" s="45">
        <f>10.5+0.2</f>
        <v>10.7</v>
      </c>
      <c r="U41" s="57">
        <f>S41+T41</f>
        <v>70.7</v>
      </c>
      <c r="V41" s="57">
        <f>I41*0.1+L41*0.75+O41*0.05+R41*0.05+U41*0.05</f>
        <v>82.42</v>
      </c>
      <c r="W41" s="129">
        <f t="shared" si="0"/>
        <v>37</v>
      </c>
      <c r="X41" s="130">
        <f t="shared" si="1"/>
        <v>39</v>
      </c>
      <c r="Y41" s="129" t="s">
        <v>40</v>
      </c>
      <c r="Z41" s="129">
        <v>78</v>
      </c>
      <c r="AA41" s="129"/>
      <c r="AB41" s="56"/>
      <c r="AC41" s="56"/>
      <c r="AD41" s="36"/>
    </row>
    <row r="42" customHeight="1" spans="1:30">
      <c r="A42" s="56" t="s">
        <v>35</v>
      </c>
      <c r="B42" s="56" t="s">
        <v>36</v>
      </c>
      <c r="C42" s="56">
        <v>2025</v>
      </c>
      <c r="D42" s="25" t="s">
        <v>37</v>
      </c>
      <c r="E42" s="25" t="s">
        <v>119</v>
      </c>
      <c r="F42" s="25" t="s">
        <v>120</v>
      </c>
      <c r="G42" s="45">
        <v>85</v>
      </c>
      <c r="H42" s="45">
        <v>0</v>
      </c>
      <c r="I42" s="45">
        <v>85</v>
      </c>
      <c r="J42" s="131">
        <v>85.6933333333333</v>
      </c>
      <c r="K42" s="45">
        <v>1</v>
      </c>
      <c r="L42" s="45">
        <v>86.6933333333333</v>
      </c>
      <c r="M42" s="45">
        <v>60.4</v>
      </c>
      <c r="N42" s="45">
        <v>0</v>
      </c>
      <c r="O42" s="45">
        <v>60.4</v>
      </c>
      <c r="P42" s="45">
        <v>60</v>
      </c>
      <c r="Q42" s="45">
        <v>0</v>
      </c>
      <c r="R42" s="45">
        <v>60</v>
      </c>
      <c r="S42" s="45">
        <v>60</v>
      </c>
      <c r="T42" s="45">
        <v>-5</v>
      </c>
      <c r="U42" s="45">
        <v>55</v>
      </c>
      <c r="V42" s="45">
        <v>82.29</v>
      </c>
      <c r="W42" s="129">
        <f t="shared" si="0"/>
        <v>38</v>
      </c>
      <c r="X42" s="130">
        <f t="shared" si="1"/>
        <v>28</v>
      </c>
      <c r="Y42" s="129" t="s">
        <v>40</v>
      </c>
      <c r="Z42" s="129">
        <v>78</v>
      </c>
      <c r="AA42" s="129"/>
      <c r="AB42" s="56"/>
      <c r="AC42" s="56"/>
      <c r="AD42" s="36"/>
    </row>
    <row r="43" customHeight="1" spans="1:30">
      <c r="A43" s="56" t="s">
        <v>35</v>
      </c>
      <c r="B43" s="56" t="s">
        <v>36</v>
      </c>
      <c r="C43" s="56">
        <v>2025</v>
      </c>
      <c r="D43" s="25" t="s">
        <v>37</v>
      </c>
      <c r="E43" s="25" t="s">
        <v>121</v>
      </c>
      <c r="F43" s="25" t="s">
        <v>122</v>
      </c>
      <c r="G43" s="45">
        <v>85</v>
      </c>
      <c r="H43" s="45">
        <v>0</v>
      </c>
      <c r="I43" s="45">
        <v>85</v>
      </c>
      <c r="J43" s="131">
        <v>83.32</v>
      </c>
      <c r="K43" s="45">
        <v>1</v>
      </c>
      <c r="L43" s="45">
        <v>84.32</v>
      </c>
      <c r="M43" s="45">
        <v>82.5</v>
      </c>
      <c r="N43" s="45">
        <v>0</v>
      </c>
      <c r="O43" s="45">
        <v>82.5</v>
      </c>
      <c r="P43" s="45">
        <v>60</v>
      </c>
      <c r="Q43" s="45">
        <v>0</v>
      </c>
      <c r="R43" s="45">
        <v>60</v>
      </c>
      <c r="S43" s="45">
        <v>60</v>
      </c>
      <c r="T43" s="45">
        <v>0</v>
      </c>
      <c r="U43" s="45">
        <v>60</v>
      </c>
      <c r="V43" s="45">
        <v>81.865</v>
      </c>
      <c r="W43" s="129">
        <f t="shared" si="0"/>
        <v>39</v>
      </c>
      <c r="X43" s="130">
        <f t="shared" si="1"/>
        <v>39</v>
      </c>
      <c r="Y43" s="129" t="s">
        <v>40</v>
      </c>
      <c r="Z43" s="129">
        <v>78</v>
      </c>
      <c r="AA43" s="129"/>
      <c r="AB43" s="56"/>
      <c r="AC43" s="56"/>
      <c r="AD43" s="36"/>
    </row>
    <row r="44" customHeight="1" spans="1:30">
      <c r="A44" s="56" t="s">
        <v>35</v>
      </c>
      <c r="B44" s="56" t="s">
        <v>36</v>
      </c>
      <c r="C44" s="56">
        <v>2025</v>
      </c>
      <c r="D44" s="25" t="s">
        <v>37</v>
      </c>
      <c r="E44" s="25" t="s">
        <v>123</v>
      </c>
      <c r="F44" s="25" t="s">
        <v>124</v>
      </c>
      <c r="G44" s="45">
        <v>85</v>
      </c>
      <c r="H44" s="45">
        <v>8.2</v>
      </c>
      <c r="I44" s="45">
        <v>93.2</v>
      </c>
      <c r="J44" s="131">
        <v>80.1466666666667</v>
      </c>
      <c r="K44" s="45">
        <v>1</v>
      </c>
      <c r="L44" s="45">
        <v>81.1466666666667</v>
      </c>
      <c r="M44" s="45">
        <v>78.65</v>
      </c>
      <c r="N44" s="45">
        <v>0</v>
      </c>
      <c r="O44" s="45">
        <v>78.65</v>
      </c>
      <c r="P44" s="45">
        <v>60</v>
      </c>
      <c r="Q44" s="45">
        <v>1.9</v>
      </c>
      <c r="R44" s="45">
        <v>61.9</v>
      </c>
      <c r="S44" s="45">
        <v>60</v>
      </c>
      <c r="T44" s="45">
        <v>31.5</v>
      </c>
      <c r="U44" s="45">
        <v>91.5</v>
      </c>
      <c r="V44" s="45">
        <v>81.7825</v>
      </c>
      <c r="W44" s="129">
        <f t="shared" si="0"/>
        <v>40</v>
      </c>
      <c r="X44" s="130">
        <f t="shared" si="1"/>
        <v>52</v>
      </c>
      <c r="Y44" s="129" t="s">
        <v>40</v>
      </c>
      <c r="Z44" s="129">
        <v>78</v>
      </c>
      <c r="AA44" s="129"/>
      <c r="AB44" s="56"/>
      <c r="AC44" s="56"/>
      <c r="AD44" s="36"/>
    </row>
    <row r="45" customHeight="1" spans="1:30">
      <c r="A45" s="56" t="s">
        <v>35</v>
      </c>
      <c r="B45" s="56" t="s">
        <v>36</v>
      </c>
      <c r="C45" s="56">
        <v>2025</v>
      </c>
      <c r="D45" s="25" t="s">
        <v>53</v>
      </c>
      <c r="E45" s="25" t="s">
        <v>125</v>
      </c>
      <c r="F45" s="25" t="s">
        <v>126</v>
      </c>
      <c r="G45" s="57">
        <v>85</v>
      </c>
      <c r="H45" s="57">
        <f>0.1+0.5</f>
        <v>0.6</v>
      </c>
      <c r="I45" s="57">
        <f>G45+H45</f>
        <v>85.6</v>
      </c>
      <c r="J45" s="131">
        <v>83</v>
      </c>
      <c r="K45" s="57">
        <v>1</v>
      </c>
      <c r="L45" s="57">
        <f>J45+K45</f>
        <v>84</v>
      </c>
      <c r="M45" s="57">
        <v>82.15</v>
      </c>
      <c r="N45" s="57">
        <v>0</v>
      </c>
      <c r="O45" s="57">
        <f>M45+N45</f>
        <v>82.15</v>
      </c>
      <c r="P45" s="57">
        <v>60</v>
      </c>
      <c r="Q45" s="57">
        <v>0.7</v>
      </c>
      <c r="R45" s="57">
        <f>P45+Q45</f>
        <v>60.7</v>
      </c>
      <c r="S45" s="57">
        <v>60</v>
      </c>
      <c r="T45" s="45">
        <v>1</v>
      </c>
      <c r="U45" s="57">
        <f>S45+T45</f>
        <v>61</v>
      </c>
      <c r="V45" s="57">
        <f>I45*0.1+L45*0.75+O45*0.05+R45*0.05+U45*0.05</f>
        <v>81.7525</v>
      </c>
      <c r="W45" s="129">
        <f t="shared" si="0"/>
        <v>41</v>
      </c>
      <c r="X45" s="130">
        <f t="shared" si="1"/>
        <v>42</v>
      </c>
      <c r="Y45" s="129" t="s">
        <v>40</v>
      </c>
      <c r="Z45" s="129">
        <v>78</v>
      </c>
      <c r="AA45" s="129"/>
      <c r="AB45" s="56"/>
      <c r="AC45" s="56"/>
      <c r="AD45" s="36"/>
    </row>
    <row r="46" customHeight="1" spans="1:30">
      <c r="A46" s="56" t="s">
        <v>35</v>
      </c>
      <c r="B46" s="56" t="s">
        <v>36</v>
      </c>
      <c r="C46" s="56">
        <v>2025</v>
      </c>
      <c r="D46" s="25" t="s">
        <v>37</v>
      </c>
      <c r="E46" s="25" t="s">
        <v>127</v>
      </c>
      <c r="F46" s="25" t="s">
        <v>128</v>
      </c>
      <c r="G46" s="133">
        <v>85</v>
      </c>
      <c r="H46" s="133">
        <v>0.5</v>
      </c>
      <c r="I46" s="133">
        <v>85.5</v>
      </c>
      <c r="J46" s="133">
        <v>82.8666666666667</v>
      </c>
      <c r="K46" s="133">
        <v>1</v>
      </c>
      <c r="L46" s="133">
        <v>83.8666666666667</v>
      </c>
      <c r="M46" s="133">
        <v>81.85</v>
      </c>
      <c r="N46" s="133">
        <v>0</v>
      </c>
      <c r="O46" s="133">
        <v>81.85</v>
      </c>
      <c r="P46" s="133">
        <v>60</v>
      </c>
      <c r="Q46" s="133">
        <v>0</v>
      </c>
      <c r="R46" s="133">
        <v>60</v>
      </c>
      <c r="S46" s="133">
        <v>60</v>
      </c>
      <c r="T46" s="133">
        <v>3.5</v>
      </c>
      <c r="U46" s="133">
        <v>63.5</v>
      </c>
      <c r="V46" s="133">
        <v>81.7175</v>
      </c>
      <c r="W46" s="129">
        <f t="shared" si="0"/>
        <v>42</v>
      </c>
      <c r="X46" s="130">
        <f t="shared" si="1"/>
        <v>43</v>
      </c>
      <c r="Y46" s="134" t="s">
        <v>129</v>
      </c>
      <c r="Z46" s="129">
        <v>78</v>
      </c>
      <c r="AA46" s="129"/>
      <c r="AB46" s="56"/>
      <c r="AC46" s="56"/>
      <c r="AD46" s="36"/>
    </row>
    <row r="47" customHeight="1" spans="1:30">
      <c r="A47" s="56" t="s">
        <v>35</v>
      </c>
      <c r="B47" s="56" t="s">
        <v>36</v>
      </c>
      <c r="C47" s="56">
        <v>2025</v>
      </c>
      <c r="D47" s="25" t="s">
        <v>37</v>
      </c>
      <c r="E47" s="25" t="s">
        <v>130</v>
      </c>
      <c r="F47" s="25" t="s">
        <v>131</v>
      </c>
      <c r="G47" s="133">
        <v>85</v>
      </c>
      <c r="H47" s="133">
        <v>0.5</v>
      </c>
      <c r="I47" s="133">
        <v>85.5</v>
      </c>
      <c r="J47" s="133">
        <v>81.7733333333333</v>
      </c>
      <c r="K47" s="133">
        <v>1</v>
      </c>
      <c r="L47" s="133">
        <v>82.7733333333333</v>
      </c>
      <c r="M47" s="133">
        <v>85.6</v>
      </c>
      <c r="N47" s="133">
        <v>0</v>
      </c>
      <c r="O47" s="133">
        <v>85.6</v>
      </c>
      <c r="P47" s="133">
        <v>60</v>
      </c>
      <c r="Q47" s="133">
        <v>1.7</v>
      </c>
      <c r="R47" s="133">
        <v>61.7</v>
      </c>
      <c r="S47" s="133">
        <v>60</v>
      </c>
      <c r="T47" s="133">
        <v>11.5</v>
      </c>
      <c r="U47" s="133">
        <v>71.5</v>
      </c>
      <c r="V47" s="133">
        <v>81.57</v>
      </c>
      <c r="W47" s="129">
        <f t="shared" si="0"/>
        <v>43</v>
      </c>
      <c r="X47" s="130">
        <f t="shared" si="1"/>
        <v>46</v>
      </c>
      <c r="Y47" s="135" t="s">
        <v>40</v>
      </c>
      <c r="Z47" s="129">
        <v>78</v>
      </c>
      <c r="AA47" s="129"/>
      <c r="AB47" s="56"/>
      <c r="AC47" s="56"/>
      <c r="AD47" s="36"/>
    </row>
    <row r="48" customHeight="1" spans="1:30">
      <c r="A48" s="56" t="s">
        <v>35</v>
      </c>
      <c r="B48" s="56" t="s">
        <v>36</v>
      </c>
      <c r="C48" s="56">
        <v>2025</v>
      </c>
      <c r="D48" s="25" t="s">
        <v>53</v>
      </c>
      <c r="E48" s="25" t="s">
        <v>132</v>
      </c>
      <c r="F48" s="25" t="s">
        <v>133</v>
      </c>
      <c r="G48" s="136">
        <v>85</v>
      </c>
      <c r="H48" s="136">
        <v>0.1</v>
      </c>
      <c r="I48" s="136">
        <f>G48+H48</f>
        <v>85.1</v>
      </c>
      <c r="J48" s="133">
        <v>83.08</v>
      </c>
      <c r="K48" s="136">
        <v>1</v>
      </c>
      <c r="L48" s="136">
        <f>J48+K48</f>
        <v>84.08</v>
      </c>
      <c r="M48" s="136">
        <v>70.8</v>
      </c>
      <c r="N48" s="136">
        <v>0</v>
      </c>
      <c r="O48" s="136">
        <f>M48+N48</f>
        <v>70.8</v>
      </c>
      <c r="P48" s="136">
        <v>60</v>
      </c>
      <c r="Q48" s="136">
        <v>0</v>
      </c>
      <c r="R48" s="136">
        <f>P48+Q48</f>
        <v>60</v>
      </c>
      <c r="S48" s="136">
        <v>60</v>
      </c>
      <c r="T48" s="133">
        <f>0.5-2.98+0.2</f>
        <v>-2.28</v>
      </c>
      <c r="U48" s="136">
        <f>S48+T48</f>
        <v>57.72</v>
      </c>
      <c r="V48" s="136">
        <f>I48*0.1+L48*0.75+O48*0.05+R48*0.05+U48*0.05</f>
        <v>80.996</v>
      </c>
      <c r="W48" s="129">
        <f t="shared" si="0"/>
        <v>44</v>
      </c>
      <c r="X48" s="130">
        <f t="shared" si="1"/>
        <v>41</v>
      </c>
      <c r="Y48" s="135" t="s">
        <v>40</v>
      </c>
      <c r="Z48" s="129">
        <v>78</v>
      </c>
      <c r="AA48" s="129"/>
      <c r="AB48" s="56"/>
      <c r="AC48" s="56"/>
      <c r="AD48" s="36"/>
    </row>
    <row r="49" customHeight="1" spans="1:30">
      <c r="A49" s="56" t="s">
        <v>35</v>
      </c>
      <c r="B49" s="56" t="s">
        <v>36</v>
      </c>
      <c r="C49" s="56">
        <v>2025</v>
      </c>
      <c r="D49" s="25" t="s">
        <v>37</v>
      </c>
      <c r="E49" s="25" t="s">
        <v>134</v>
      </c>
      <c r="F49" s="25" t="s">
        <v>135</v>
      </c>
      <c r="G49" s="133">
        <v>85</v>
      </c>
      <c r="H49" s="133">
        <v>0</v>
      </c>
      <c r="I49" s="133">
        <v>85</v>
      </c>
      <c r="J49" s="133">
        <v>83.8266666666667</v>
      </c>
      <c r="K49" s="133">
        <v>1</v>
      </c>
      <c r="L49" s="133">
        <v>84.8266666666667</v>
      </c>
      <c r="M49" s="133">
        <v>59.35</v>
      </c>
      <c r="N49" s="133">
        <v>0</v>
      </c>
      <c r="O49" s="133">
        <v>59.35</v>
      </c>
      <c r="P49" s="133">
        <v>60</v>
      </c>
      <c r="Q49" s="133">
        <v>0</v>
      </c>
      <c r="R49" s="133">
        <v>60</v>
      </c>
      <c r="S49" s="133">
        <v>60</v>
      </c>
      <c r="T49" s="133">
        <v>-5</v>
      </c>
      <c r="U49" s="133">
        <v>55</v>
      </c>
      <c r="V49" s="133">
        <v>80.8375</v>
      </c>
      <c r="W49" s="129">
        <f t="shared" si="0"/>
        <v>45</v>
      </c>
      <c r="X49" s="130">
        <f t="shared" si="1"/>
        <v>38</v>
      </c>
      <c r="Y49" s="134" t="s">
        <v>129</v>
      </c>
      <c r="Z49" s="129">
        <v>78</v>
      </c>
      <c r="AA49" s="129"/>
      <c r="AB49" s="56"/>
      <c r="AC49" s="56"/>
      <c r="AD49" s="36"/>
    </row>
    <row r="50" customHeight="1" spans="1:30">
      <c r="A50" s="56" t="s">
        <v>35</v>
      </c>
      <c r="B50" s="56" t="s">
        <v>36</v>
      </c>
      <c r="C50" s="56">
        <v>2025</v>
      </c>
      <c r="D50" s="25" t="s">
        <v>53</v>
      </c>
      <c r="E50" s="25" t="s">
        <v>136</v>
      </c>
      <c r="F50" s="25" t="s">
        <v>137</v>
      </c>
      <c r="G50" s="136">
        <v>85</v>
      </c>
      <c r="H50" s="136">
        <v>0.5</v>
      </c>
      <c r="I50" s="136">
        <f>G50+H50</f>
        <v>85.5</v>
      </c>
      <c r="J50" s="133">
        <v>81.50667</v>
      </c>
      <c r="K50" s="136">
        <v>1</v>
      </c>
      <c r="L50" s="136">
        <f>J50+K50</f>
        <v>82.50667</v>
      </c>
      <c r="M50" s="136">
        <v>76.875</v>
      </c>
      <c r="N50" s="136">
        <v>0</v>
      </c>
      <c r="O50" s="136">
        <f>M50+N50</f>
        <v>76.875</v>
      </c>
      <c r="P50" s="136">
        <v>60</v>
      </c>
      <c r="Q50" s="136">
        <f>0.45+0.7</f>
        <v>1.15</v>
      </c>
      <c r="R50" s="136">
        <f>P50+Q50</f>
        <v>61.15</v>
      </c>
      <c r="S50" s="136">
        <v>60</v>
      </c>
      <c r="T50" s="133">
        <f>1+1.7+3.1+0.2</f>
        <v>6</v>
      </c>
      <c r="U50" s="136">
        <f>S50+T50</f>
        <v>66</v>
      </c>
      <c r="V50" s="136">
        <f>I50*0.1+L50*0.75+O50*0.05+R50*0.05+U50*0.05</f>
        <v>80.6312525</v>
      </c>
      <c r="W50" s="129">
        <f t="shared" si="0"/>
        <v>46</v>
      </c>
      <c r="X50" s="130">
        <f t="shared" si="1"/>
        <v>47</v>
      </c>
      <c r="Y50" s="135" t="s">
        <v>40</v>
      </c>
      <c r="Z50" s="129">
        <v>78</v>
      </c>
      <c r="AA50" s="129"/>
      <c r="AB50" s="56"/>
      <c r="AC50" s="56"/>
      <c r="AD50" s="36"/>
    </row>
    <row r="51" customHeight="1" spans="1:30">
      <c r="A51" s="56" t="s">
        <v>35</v>
      </c>
      <c r="B51" s="56" t="s">
        <v>36</v>
      </c>
      <c r="C51" s="56">
        <v>2025</v>
      </c>
      <c r="D51" s="25" t="s">
        <v>53</v>
      </c>
      <c r="E51" s="25" t="s">
        <v>138</v>
      </c>
      <c r="F51" s="25" t="s">
        <v>139</v>
      </c>
      <c r="G51" s="136">
        <v>85</v>
      </c>
      <c r="H51" s="136">
        <f>1+0.1</f>
        <v>1.1</v>
      </c>
      <c r="I51" s="136">
        <f>G51+H51</f>
        <v>86.1</v>
      </c>
      <c r="J51" s="133">
        <v>81.26667</v>
      </c>
      <c r="K51" s="136">
        <f>0.1+1</f>
        <v>1.1</v>
      </c>
      <c r="L51" s="136">
        <f>J51+K51</f>
        <v>82.36667</v>
      </c>
      <c r="M51" s="136">
        <v>80.5</v>
      </c>
      <c r="N51" s="136">
        <v>0</v>
      </c>
      <c r="O51" s="136">
        <f>M51+N51</f>
        <v>80.5</v>
      </c>
      <c r="P51" s="136">
        <v>60</v>
      </c>
      <c r="Q51" s="136">
        <v>0</v>
      </c>
      <c r="R51" s="136">
        <f>P51+Q51</f>
        <v>60</v>
      </c>
      <c r="S51" s="136">
        <v>60</v>
      </c>
      <c r="T51" s="133">
        <f>0.5-2.26+0.2</f>
        <v>-1.56</v>
      </c>
      <c r="U51" s="136">
        <f>S51+T51</f>
        <v>58.44</v>
      </c>
      <c r="V51" s="136">
        <f>I51*0.1+L51*0.75+O51*0.05+R51*0.05+U51*0.05</f>
        <v>80.3320025</v>
      </c>
      <c r="W51" s="129">
        <f t="shared" si="0"/>
        <v>47</v>
      </c>
      <c r="X51" s="130">
        <f t="shared" si="1"/>
        <v>49</v>
      </c>
      <c r="Y51" s="135" t="s">
        <v>40</v>
      </c>
      <c r="Z51" s="129">
        <v>78</v>
      </c>
      <c r="AA51" s="129"/>
      <c r="AB51" s="56"/>
      <c r="AC51" s="56"/>
      <c r="AD51" s="36"/>
    </row>
    <row r="52" customHeight="1" spans="1:30">
      <c r="A52" s="56" t="s">
        <v>35</v>
      </c>
      <c r="B52" s="56" t="s">
        <v>36</v>
      </c>
      <c r="C52" s="56">
        <v>2025</v>
      </c>
      <c r="D52" s="25" t="s">
        <v>53</v>
      </c>
      <c r="E52" s="25" t="s">
        <v>140</v>
      </c>
      <c r="F52" s="25" t="s">
        <v>141</v>
      </c>
      <c r="G52" s="136">
        <v>85</v>
      </c>
      <c r="H52" s="136">
        <v>0.5</v>
      </c>
      <c r="I52" s="136">
        <f>G52+H52</f>
        <v>85.5</v>
      </c>
      <c r="J52" s="133">
        <v>82.41333</v>
      </c>
      <c r="K52" s="136">
        <v>0</v>
      </c>
      <c r="L52" s="136">
        <f>J52+K52</f>
        <v>82.41333</v>
      </c>
      <c r="M52" s="136">
        <v>79.5</v>
      </c>
      <c r="N52" s="136">
        <v>0</v>
      </c>
      <c r="O52" s="136">
        <f>M52+N52</f>
        <v>79.5</v>
      </c>
      <c r="P52" s="136">
        <v>60</v>
      </c>
      <c r="Q52" s="136">
        <v>0</v>
      </c>
      <c r="R52" s="136">
        <f>P52+Q52</f>
        <v>60</v>
      </c>
      <c r="S52" s="136">
        <v>60</v>
      </c>
      <c r="T52" s="133">
        <f>0.5-5+0.2</f>
        <v>-4.3</v>
      </c>
      <c r="U52" s="136">
        <f>S52+T52</f>
        <v>55.7</v>
      </c>
      <c r="V52" s="136">
        <f>I52*0.1+L52*0.75+O52*0.05+R52*0.05+U52*0.05</f>
        <v>80.1199975</v>
      </c>
      <c r="W52" s="129">
        <f t="shared" si="0"/>
        <v>48</v>
      </c>
      <c r="X52" s="130">
        <f t="shared" si="1"/>
        <v>45</v>
      </c>
      <c r="Y52" s="135" t="s">
        <v>40</v>
      </c>
      <c r="Z52" s="129">
        <v>78</v>
      </c>
      <c r="AA52" s="129"/>
      <c r="AB52" s="56"/>
      <c r="AC52" s="56"/>
      <c r="AD52" s="36"/>
    </row>
    <row r="53" customHeight="1" spans="1:30">
      <c r="A53" s="56" t="s">
        <v>35</v>
      </c>
      <c r="B53" s="56" t="s">
        <v>36</v>
      </c>
      <c r="C53" s="56">
        <v>2025</v>
      </c>
      <c r="D53" s="25" t="s">
        <v>53</v>
      </c>
      <c r="E53" s="25" t="s">
        <v>142</v>
      </c>
      <c r="F53" s="25" t="s">
        <v>143</v>
      </c>
      <c r="G53" s="136">
        <v>85</v>
      </c>
      <c r="H53" s="136">
        <v>0</v>
      </c>
      <c r="I53" s="136">
        <f>G53+H53</f>
        <v>85</v>
      </c>
      <c r="J53" s="133">
        <v>82.44</v>
      </c>
      <c r="K53" s="136">
        <v>0</v>
      </c>
      <c r="L53" s="136">
        <f>J53+K53</f>
        <v>82.44</v>
      </c>
      <c r="M53" s="136">
        <v>77.025</v>
      </c>
      <c r="N53" s="136">
        <v>0</v>
      </c>
      <c r="O53" s="136">
        <f>M53+N53</f>
        <v>77.025</v>
      </c>
      <c r="P53" s="136">
        <v>60</v>
      </c>
      <c r="Q53" s="136">
        <v>0</v>
      </c>
      <c r="R53" s="136">
        <f>P53+Q53</f>
        <v>60</v>
      </c>
      <c r="S53" s="136">
        <v>60</v>
      </c>
      <c r="T53" s="133">
        <f>0.5-5+0.2</f>
        <v>-4.3</v>
      </c>
      <c r="U53" s="136">
        <f>S53+T53</f>
        <v>55.7</v>
      </c>
      <c r="V53" s="136">
        <f>I53*0.1+L53*0.75+O53*0.05+R53*0.05+U53*0.05</f>
        <v>79.96625</v>
      </c>
      <c r="W53" s="129">
        <f t="shared" si="0"/>
        <v>49</v>
      </c>
      <c r="X53" s="130">
        <f t="shared" si="1"/>
        <v>44</v>
      </c>
      <c r="Y53" s="135" t="s">
        <v>40</v>
      </c>
      <c r="Z53" s="129">
        <v>78</v>
      </c>
      <c r="AA53" s="129"/>
      <c r="AB53" s="56"/>
      <c r="AC53" s="56"/>
      <c r="AD53" s="36"/>
    </row>
    <row r="54" customHeight="1" spans="1:30">
      <c r="A54" s="56" t="s">
        <v>35</v>
      </c>
      <c r="B54" s="56" t="s">
        <v>36</v>
      </c>
      <c r="C54" s="56">
        <v>2025</v>
      </c>
      <c r="D54" s="25" t="s">
        <v>37</v>
      </c>
      <c r="E54" s="25" t="s">
        <v>144</v>
      </c>
      <c r="F54" s="25" t="s">
        <v>145</v>
      </c>
      <c r="G54" s="133">
        <v>85</v>
      </c>
      <c r="H54" s="133">
        <v>0</v>
      </c>
      <c r="I54" s="133">
        <v>85</v>
      </c>
      <c r="J54" s="133">
        <v>81.16</v>
      </c>
      <c r="K54" s="133">
        <v>1</v>
      </c>
      <c r="L54" s="133">
        <v>82.16</v>
      </c>
      <c r="M54" s="133">
        <v>76.3</v>
      </c>
      <c r="N54" s="133">
        <v>0</v>
      </c>
      <c r="O54" s="133">
        <v>76.3</v>
      </c>
      <c r="P54" s="133">
        <v>60</v>
      </c>
      <c r="Q54" s="133">
        <v>0</v>
      </c>
      <c r="R54" s="133">
        <v>60</v>
      </c>
      <c r="S54" s="133">
        <v>60</v>
      </c>
      <c r="T54" s="133">
        <v>0.355</v>
      </c>
      <c r="U54" s="133">
        <v>60.355</v>
      </c>
      <c r="V54" s="133">
        <v>79.95275</v>
      </c>
      <c r="W54" s="129">
        <f t="shared" si="0"/>
        <v>50</v>
      </c>
      <c r="X54" s="130">
        <f t="shared" si="1"/>
        <v>50</v>
      </c>
      <c r="Y54" s="135" t="s">
        <v>40</v>
      </c>
      <c r="Z54" s="129">
        <v>78</v>
      </c>
      <c r="AA54" s="129"/>
      <c r="AB54" s="56"/>
      <c r="AC54" s="56"/>
      <c r="AD54" s="36"/>
    </row>
    <row r="55" customHeight="1" spans="1:30">
      <c r="A55" s="56" t="s">
        <v>35</v>
      </c>
      <c r="B55" s="56" t="s">
        <v>36</v>
      </c>
      <c r="C55" s="56">
        <v>2025</v>
      </c>
      <c r="D55" s="25" t="s">
        <v>53</v>
      </c>
      <c r="E55" s="25" t="s">
        <v>146</v>
      </c>
      <c r="F55" s="25" t="s">
        <v>147</v>
      </c>
      <c r="G55" s="136">
        <v>85</v>
      </c>
      <c r="H55" s="136">
        <v>0.1</v>
      </c>
      <c r="I55" s="136">
        <f>G55+H55</f>
        <v>85.1</v>
      </c>
      <c r="J55" s="133">
        <v>81.13333</v>
      </c>
      <c r="K55" s="136">
        <v>1</v>
      </c>
      <c r="L55" s="136">
        <f>J55+K55</f>
        <v>82.13333</v>
      </c>
      <c r="M55" s="136">
        <v>73.4</v>
      </c>
      <c r="N55" s="136">
        <v>0</v>
      </c>
      <c r="O55" s="136">
        <f>M55+N55</f>
        <v>73.4</v>
      </c>
      <c r="P55" s="136">
        <v>60</v>
      </c>
      <c r="Q55" s="136">
        <v>0</v>
      </c>
      <c r="R55" s="136">
        <f>P55+Q55</f>
        <v>60</v>
      </c>
      <c r="S55" s="136">
        <v>60</v>
      </c>
      <c r="T55" s="133">
        <f>5-5</f>
        <v>0</v>
      </c>
      <c r="U55" s="136">
        <f>S55+T55</f>
        <v>60</v>
      </c>
      <c r="V55" s="136">
        <f>I55*0.1+L55*0.75+O55*0.05+R55*0.05+U55*0.05</f>
        <v>79.7799975</v>
      </c>
      <c r="W55" s="129">
        <f t="shared" si="0"/>
        <v>51</v>
      </c>
      <c r="X55" s="130">
        <f t="shared" si="1"/>
        <v>51</v>
      </c>
      <c r="Y55" s="135" t="s">
        <v>40</v>
      </c>
      <c r="Z55" s="129">
        <v>78</v>
      </c>
      <c r="AA55" s="129"/>
      <c r="AB55" s="56"/>
      <c r="AC55" s="56"/>
      <c r="AD55" s="36"/>
    </row>
    <row r="56" customHeight="1" spans="1:30">
      <c r="A56" s="56" t="s">
        <v>35</v>
      </c>
      <c r="B56" s="56" t="s">
        <v>36</v>
      </c>
      <c r="C56" s="56">
        <v>2025</v>
      </c>
      <c r="D56" s="25" t="s">
        <v>53</v>
      </c>
      <c r="E56" s="25" t="s">
        <v>148</v>
      </c>
      <c r="F56" s="25" t="s">
        <v>149</v>
      </c>
      <c r="G56" s="136">
        <v>85</v>
      </c>
      <c r="H56" s="136">
        <v>0</v>
      </c>
      <c r="I56" s="136">
        <f>G56+H56</f>
        <v>85</v>
      </c>
      <c r="J56" s="133">
        <v>79.74667</v>
      </c>
      <c r="K56" s="136">
        <v>1</v>
      </c>
      <c r="L56" s="136">
        <f>J56+K56</f>
        <v>80.74667</v>
      </c>
      <c r="M56" s="136">
        <v>82.65</v>
      </c>
      <c r="N56" s="136">
        <v>0</v>
      </c>
      <c r="O56" s="136">
        <f>M56+N56</f>
        <v>82.65</v>
      </c>
      <c r="P56" s="136">
        <v>60</v>
      </c>
      <c r="Q56" s="136">
        <v>0.45</v>
      </c>
      <c r="R56" s="136">
        <f>P56+Q56</f>
        <v>60.45</v>
      </c>
      <c r="S56" s="136">
        <v>60</v>
      </c>
      <c r="T56" s="133">
        <f>1.5+0.2</f>
        <v>1.7</v>
      </c>
      <c r="U56" s="136">
        <f>S56+T56</f>
        <v>61.7</v>
      </c>
      <c r="V56" s="136">
        <f>I56*0.1+L56*0.75+O56*0.05+R56*0.05+U56*0.05</f>
        <v>79.3000025</v>
      </c>
      <c r="W56" s="129">
        <f t="shared" si="0"/>
        <v>52</v>
      </c>
      <c r="X56" s="130">
        <f t="shared" si="1"/>
        <v>54</v>
      </c>
      <c r="Y56" s="135" t="s">
        <v>40</v>
      </c>
      <c r="Z56" s="129">
        <v>78</v>
      </c>
      <c r="AA56" s="129"/>
      <c r="AB56" s="56"/>
      <c r="AC56" s="56"/>
      <c r="AD56" s="36"/>
    </row>
    <row r="57" customHeight="1" spans="1:30">
      <c r="A57" s="56" t="s">
        <v>35</v>
      </c>
      <c r="B57" s="56" t="s">
        <v>36</v>
      </c>
      <c r="C57" s="56">
        <v>2025</v>
      </c>
      <c r="D57" s="25" t="s">
        <v>37</v>
      </c>
      <c r="E57" s="25" t="s">
        <v>150</v>
      </c>
      <c r="F57" s="25" t="s">
        <v>151</v>
      </c>
      <c r="G57" s="133">
        <v>85</v>
      </c>
      <c r="H57" s="133">
        <v>0.5</v>
      </c>
      <c r="I57" s="133">
        <v>85.5</v>
      </c>
      <c r="J57" s="133">
        <v>81.2933333333333</v>
      </c>
      <c r="K57" s="133">
        <v>0</v>
      </c>
      <c r="L57" s="133">
        <v>81.2933333333333</v>
      </c>
      <c r="M57" s="133">
        <v>68.5</v>
      </c>
      <c r="N57" s="133">
        <v>0</v>
      </c>
      <c r="O57" s="133">
        <v>68.5</v>
      </c>
      <c r="P57" s="133">
        <v>60</v>
      </c>
      <c r="Q57" s="133">
        <v>0</v>
      </c>
      <c r="R57" s="133">
        <v>60</v>
      </c>
      <c r="S57" s="133">
        <v>60</v>
      </c>
      <c r="T57" s="133">
        <v>0</v>
      </c>
      <c r="U57" s="133">
        <v>60</v>
      </c>
      <c r="V57" s="133">
        <v>78.945</v>
      </c>
      <c r="W57" s="129">
        <f t="shared" si="0"/>
        <v>53</v>
      </c>
      <c r="X57" s="130">
        <f t="shared" si="1"/>
        <v>48</v>
      </c>
      <c r="Y57" s="135" t="s">
        <v>40</v>
      </c>
      <c r="Z57" s="129">
        <v>78</v>
      </c>
      <c r="AA57" s="129"/>
      <c r="AB57" s="56"/>
      <c r="AC57" s="56"/>
      <c r="AD57" s="36"/>
    </row>
    <row r="58" customHeight="1" spans="1:30">
      <c r="A58" s="56" t="s">
        <v>35</v>
      </c>
      <c r="B58" s="56" t="s">
        <v>36</v>
      </c>
      <c r="C58" s="56">
        <v>2025</v>
      </c>
      <c r="D58" s="25" t="s">
        <v>53</v>
      </c>
      <c r="E58" s="25" t="s">
        <v>152</v>
      </c>
      <c r="F58" s="25" t="s">
        <v>153</v>
      </c>
      <c r="G58" s="136">
        <v>85</v>
      </c>
      <c r="H58" s="136">
        <v>0</v>
      </c>
      <c r="I58" s="136">
        <f>G58+H58</f>
        <v>85</v>
      </c>
      <c r="J58" s="133">
        <v>80.06667</v>
      </c>
      <c r="K58" s="136">
        <v>0</v>
      </c>
      <c r="L58" s="136">
        <f>J58+K58</f>
        <v>80.06667</v>
      </c>
      <c r="M58" s="136">
        <v>77.9</v>
      </c>
      <c r="N58" s="136">
        <v>0</v>
      </c>
      <c r="O58" s="136">
        <f>M58+N58</f>
        <v>77.9</v>
      </c>
      <c r="P58" s="136">
        <v>60</v>
      </c>
      <c r="Q58" s="136">
        <v>0</v>
      </c>
      <c r="R58" s="136">
        <f>P58+Q58</f>
        <v>60</v>
      </c>
      <c r="S58" s="136">
        <v>60</v>
      </c>
      <c r="T58" s="133">
        <f>0.5-5+0.2</f>
        <v>-4.3</v>
      </c>
      <c r="U58" s="136">
        <f>S58+T58</f>
        <v>55.7</v>
      </c>
      <c r="V58" s="136">
        <f>I58*0.1+L58*0.75+O58*0.05+R58*0.05+U58*0.05</f>
        <v>78.2300025</v>
      </c>
      <c r="W58" s="129">
        <f t="shared" si="0"/>
        <v>54</v>
      </c>
      <c r="X58" s="130">
        <f t="shared" si="1"/>
        <v>53</v>
      </c>
      <c r="Y58" s="135" t="s">
        <v>40</v>
      </c>
      <c r="Z58" s="129">
        <v>78</v>
      </c>
      <c r="AA58" s="129"/>
      <c r="AB58" s="56"/>
      <c r="AC58" s="56"/>
      <c r="AD58" s="36"/>
    </row>
    <row r="59" customHeight="1" spans="1:30">
      <c r="A59" s="56" t="s">
        <v>35</v>
      </c>
      <c r="B59" s="56" t="s">
        <v>36</v>
      </c>
      <c r="C59" s="56">
        <v>2025</v>
      </c>
      <c r="D59" s="25" t="s">
        <v>37</v>
      </c>
      <c r="E59" s="25" t="s">
        <v>154</v>
      </c>
      <c r="F59" s="25" t="s">
        <v>155</v>
      </c>
      <c r="G59" s="133">
        <v>85</v>
      </c>
      <c r="H59" s="133">
        <v>0</v>
      </c>
      <c r="I59" s="133">
        <v>85</v>
      </c>
      <c r="J59" s="133">
        <v>78.84</v>
      </c>
      <c r="K59" s="133">
        <v>1</v>
      </c>
      <c r="L59" s="133">
        <v>79.84</v>
      </c>
      <c r="M59" s="133">
        <v>81.2</v>
      </c>
      <c r="N59" s="133">
        <v>0</v>
      </c>
      <c r="O59" s="133">
        <v>81.2</v>
      </c>
      <c r="P59" s="133">
        <v>60</v>
      </c>
      <c r="Q59" s="133">
        <v>0</v>
      </c>
      <c r="R59" s="133">
        <v>60</v>
      </c>
      <c r="S59" s="133">
        <v>60</v>
      </c>
      <c r="T59" s="133">
        <v>-5</v>
      </c>
      <c r="U59" s="133">
        <v>55</v>
      </c>
      <c r="V59" s="133">
        <v>78.19</v>
      </c>
      <c r="W59" s="129">
        <f t="shared" si="0"/>
        <v>55</v>
      </c>
      <c r="X59" s="130">
        <f t="shared" si="1"/>
        <v>57</v>
      </c>
      <c r="Y59" s="135" t="s">
        <v>40</v>
      </c>
      <c r="Z59" s="129">
        <v>78</v>
      </c>
      <c r="AA59" s="129"/>
      <c r="AB59" s="56"/>
      <c r="AC59" s="56"/>
      <c r="AD59" s="36"/>
    </row>
    <row r="60" customHeight="1" spans="1:30">
      <c r="A60" s="56" t="s">
        <v>35</v>
      </c>
      <c r="B60" s="56" t="s">
        <v>36</v>
      </c>
      <c r="C60" s="56">
        <v>2025</v>
      </c>
      <c r="D60" s="25" t="s">
        <v>37</v>
      </c>
      <c r="E60" s="25" t="s">
        <v>156</v>
      </c>
      <c r="F60" s="25" t="s">
        <v>157</v>
      </c>
      <c r="G60" s="133">
        <v>85</v>
      </c>
      <c r="H60" s="133">
        <v>0.5</v>
      </c>
      <c r="I60" s="133">
        <v>85.5</v>
      </c>
      <c r="J60" s="133">
        <v>78.7333333333333</v>
      </c>
      <c r="K60" s="133">
        <v>1</v>
      </c>
      <c r="L60" s="133">
        <v>79.7333333333333</v>
      </c>
      <c r="M60" s="133">
        <v>74.75</v>
      </c>
      <c r="N60" s="133">
        <v>0</v>
      </c>
      <c r="O60" s="133">
        <v>74.75</v>
      </c>
      <c r="P60" s="133">
        <v>60</v>
      </c>
      <c r="Q60" s="133">
        <v>0</v>
      </c>
      <c r="R60" s="133">
        <v>60</v>
      </c>
      <c r="S60" s="133">
        <v>60</v>
      </c>
      <c r="T60" s="137">
        <v>0</v>
      </c>
      <c r="U60" s="133">
        <v>60</v>
      </c>
      <c r="V60" s="133">
        <v>78.0875</v>
      </c>
      <c r="W60" s="129">
        <f t="shared" si="0"/>
        <v>56</v>
      </c>
      <c r="X60" s="130">
        <f t="shared" si="1"/>
        <v>58</v>
      </c>
      <c r="Y60" s="134" t="s">
        <v>129</v>
      </c>
      <c r="Z60" s="129">
        <v>78</v>
      </c>
      <c r="AA60" s="129"/>
      <c r="AB60" s="56"/>
      <c r="AC60" s="56"/>
      <c r="AD60" s="36"/>
    </row>
    <row r="61" customHeight="1" spans="1:30">
      <c r="A61" s="56" t="s">
        <v>35</v>
      </c>
      <c r="B61" s="56" t="s">
        <v>36</v>
      </c>
      <c r="C61" s="56">
        <v>2025</v>
      </c>
      <c r="D61" s="25" t="s">
        <v>37</v>
      </c>
      <c r="E61" s="25" t="s">
        <v>158</v>
      </c>
      <c r="F61" s="25" t="s">
        <v>159</v>
      </c>
      <c r="G61" s="133">
        <v>85</v>
      </c>
      <c r="H61" s="133">
        <v>0</v>
      </c>
      <c r="I61" s="133">
        <v>85</v>
      </c>
      <c r="J61" s="133">
        <v>78.8933333333333</v>
      </c>
      <c r="K61" s="133">
        <v>1</v>
      </c>
      <c r="L61" s="133">
        <v>79.8933333333333</v>
      </c>
      <c r="M61" s="133">
        <v>78.2</v>
      </c>
      <c r="N61" s="133">
        <v>0</v>
      </c>
      <c r="O61" s="133">
        <v>78.2</v>
      </c>
      <c r="P61" s="133">
        <v>60</v>
      </c>
      <c r="Q61" s="133">
        <v>0</v>
      </c>
      <c r="R61" s="133">
        <v>60</v>
      </c>
      <c r="S61" s="133">
        <v>60</v>
      </c>
      <c r="T61" s="133">
        <v>-5</v>
      </c>
      <c r="U61" s="133">
        <v>55</v>
      </c>
      <c r="V61" s="133">
        <v>78.08</v>
      </c>
      <c r="W61" s="129">
        <f t="shared" si="0"/>
        <v>57</v>
      </c>
      <c r="X61" s="130">
        <f t="shared" si="1"/>
        <v>55</v>
      </c>
      <c r="Y61" s="135" t="s">
        <v>40</v>
      </c>
      <c r="Z61" s="129">
        <v>78</v>
      </c>
      <c r="AA61" s="129"/>
      <c r="AB61" s="56"/>
      <c r="AC61" s="56"/>
      <c r="AD61" s="36"/>
    </row>
    <row r="62" customHeight="1" spans="1:30">
      <c r="A62" s="56" t="s">
        <v>35</v>
      </c>
      <c r="B62" s="56" t="s">
        <v>36</v>
      </c>
      <c r="C62" s="56">
        <v>2025</v>
      </c>
      <c r="D62" s="25" t="s">
        <v>53</v>
      </c>
      <c r="E62" s="25" t="s">
        <v>160</v>
      </c>
      <c r="F62" s="25" t="s">
        <v>161</v>
      </c>
      <c r="G62" s="136">
        <v>85</v>
      </c>
      <c r="H62" s="136">
        <v>0</v>
      </c>
      <c r="I62" s="136">
        <f>G62+H62</f>
        <v>85</v>
      </c>
      <c r="J62" s="133">
        <v>77.74667</v>
      </c>
      <c r="K62" s="136">
        <v>1</v>
      </c>
      <c r="L62" s="136">
        <f>J62+K62</f>
        <v>78.74667</v>
      </c>
      <c r="M62" s="136">
        <v>85.9</v>
      </c>
      <c r="N62" s="136">
        <v>0</v>
      </c>
      <c r="O62" s="136">
        <f>M62+N62</f>
        <v>85.9</v>
      </c>
      <c r="P62" s="136">
        <v>60</v>
      </c>
      <c r="Q62" s="136">
        <v>0</v>
      </c>
      <c r="R62" s="136">
        <f>P62+Q62</f>
        <v>60</v>
      </c>
      <c r="S62" s="136">
        <v>60</v>
      </c>
      <c r="T62" s="133">
        <f>5-5</f>
        <v>0</v>
      </c>
      <c r="U62" s="136">
        <f>S62+T62</f>
        <v>60</v>
      </c>
      <c r="V62" s="136">
        <f>I62*0.1+L62*0.75+O62*0.05+R62*0.05+U62*0.05</f>
        <v>77.8550025</v>
      </c>
      <c r="W62" s="129">
        <f t="shared" si="0"/>
        <v>58</v>
      </c>
      <c r="X62" s="130">
        <f t="shared" si="1"/>
        <v>61</v>
      </c>
      <c r="Y62" s="135" t="s">
        <v>40</v>
      </c>
      <c r="Z62" s="129">
        <v>78</v>
      </c>
      <c r="AA62" s="129"/>
      <c r="AB62" s="56"/>
      <c r="AC62" s="56"/>
      <c r="AD62" s="36"/>
    </row>
    <row r="63" customHeight="1" spans="1:30">
      <c r="A63" s="56" t="s">
        <v>35</v>
      </c>
      <c r="B63" s="56" t="s">
        <v>36</v>
      </c>
      <c r="C63" s="56">
        <v>2025</v>
      </c>
      <c r="D63" s="25" t="s">
        <v>53</v>
      </c>
      <c r="E63" s="25" t="s">
        <v>162</v>
      </c>
      <c r="F63" s="25" t="s">
        <v>163</v>
      </c>
      <c r="G63" s="136">
        <v>85</v>
      </c>
      <c r="H63" s="136">
        <v>0.2</v>
      </c>
      <c r="I63" s="136">
        <f>G63+H63</f>
        <v>85.2</v>
      </c>
      <c r="J63" s="133">
        <v>78.04</v>
      </c>
      <c r="K63" s="136">
        <v>1</v>
      </c>
      <c r="L63" s="136">
        <f>J63+K63</f>
        <v>79.04</v>
      </c>
      <c r="M63" s="136">
        <v>76.9</v>
      </c>
      <c r="N63" s="136">
        <v>0</v>
      </c>
      <c r="O63" s="136">
        <f>M63+N63</f>
        <v>76.9</v>
      </c>
      <c r="P63" s="136">
        <v>60</v>
      </c>
      <c r="Q63" s="136">
        <v>0</v>
      </c>
      <c r="R63" s="136">
        <f>P63+Q63</f>
        <v>60</v>
      </c>
      <c r="S63" s="136">
        <v>60</v>
      </c>
      <c r="T63" s="133">
        <v>-5</v>
      </c>
      <c r="U63" s="136">
        <f>S63+T63</f>
        <v>55</v>
      </c>
      <c r="V63" s="136">
        <f>I63*0.1+L63*0.75+O63*0.05+R63*0.05+U63*0.05</f>
        <v>77.395</v>
      </c>
      <c r="W63" s="129">
        <f t="shared" si="0"/>
        <v>59</v>
      </c>
      <c r="X63" s="130">
        <f t="shared" si="1"/>
        <v>60</v>
      </c>
      <c r="Y63" s="135" t="s">
        <v>40</v>
      </c>
      <c r="Z63" s="129">
        <v>78</v>
      </c>
      <c r="AA63" s="129"/>
      <c r="AB63" s="56"/>
      <c r="AC63" s="56"/>
      <c r="AD63" s="36"/>
    </row>
    <row r="64" customHeight="1" spans="1:30">
      <c r="A64" s="56" t="s">
        <v>35</v>
      </c>
      <c r="B64" s="56" t="s">
        <v>36</v>
      </c>
      <c r="C64" s="56">
        <v>2025</v>
      </c>
      <c r="D64" s="25" t="s">
        <v>37</v>
      </c>
      <c r="E64" s="25" t="s">
        <v>164</v>
      </c>
      <c r="F64" s="25" t="s">
        <v>165</v>
      </c>
      <c r="G64" s="133">
        <v>85</v>
      </c>
      <c r="H64" s="133">
        <v>0.5</v>
      </c>
      <c r="I64" s="133">
        <v>85.5</v>
      </c>
      <c r="J64" s="133">
        <v>78.8933333333333</v>
      </c>
      <c r="K64" s="133">
        <v>0</v>
      </c>
      <c r="L64" s="133">
        <v>78.8933333333333</v>
      </c>
      <c r="M64" s="133">
        <v>66.85</v>
      </c>
      <c r="N64" s="133">
        <v>0</v>
      </c>
      <c r="O64" s="133">
        <v>66.85</v>
      </c>
      <c r="P64" s="133">
        <v>60</v>
      </c>
      <c r="Q64" s="133">
        <v>0</v>
      </c>
      <c r="R64" s="133">
        <v>60</v>
      </c>
      <c r="S64" s="133">
        <v>60</v>
      </c>
      <c r="T64" s="133">
        <v>6</v>
      </c>
      <c r="U64" s="133">
        <v>66</v>
      </c>
      <c r="V64" s="133">
        <v>77.3625</v>
      </c>
      <c r="W64" s="129">
        <f t="shared" si="0"/>
        <v>60</v>
      </c>
      <c r="X64" s="130">
        <f t="shared" si="1"/>
        <v>55</v>
      </c>
      <c r="Y64" s="135" t="s">
        <v>40</v>
      </c>
      <c r="Z64" s="129">
        <v>78</v>
      </c>
      <c r="AA64" s="129"/>
      <c r="AB64" s="56"/>
      <c r="AC64" s="56"/>
      <c r="AD64" s="36"/>
    </row>
    <row r="65" customHeight="1" spans="1:30">
      <c r="A65" s="56" t="s">
        <v>35</v>
      </c>
      <c r="B65" s="56" t="s">
        <v>36</v>
      </c>
      <c r="C65" s="56">
        <v>2025</v>
      </c>
      <c r="D65" s="25" t="s">
        <v>53</v>
      </c>
      <c r="E65" s="25" t="s">
        <v>166</v>
      </c>
      <c r="F65" s="25" t="s">
        <v>167</v>
      </c>
      <c r="G65" s="136">
        <v>85</v>
      </c>
      <c r="H65" s="136">
        <v>0.1</v>
      </c>
      <c r="I65" s="136">
        <f>G65+H65</f>
        <v>85.1</v>
      </c>
      <c r="J65" s="133">
        <v>77.26667</v>
      </c>
      <c r="K65" s="136">
        <v>1.2</v>
      </c>
      <c r="L65" s="136">
        <f>J65+K65</f>
        <v>78.46667</v>
      </c>
      <c r="M65" s="136">
        <v>84.05</v>
      </c>
      <c r="N65" s="136">
        <v>0</v>
      </c>
      <c r="O65" s="136">
        <f>M65+N65</f>
        <v>84.05</v>
      </c>
      <c r="P65" s="136">
        <v>60</v>
      </c>
      <c r="Q65" s="136">
        <v>0</v>
      </c>
      <c r="R65" s="136">
        <f>P65+Q65</f>
        <v>60</v>
      </c>
      <c r="S65" s="136">
        <v>60</v>
      </c>
      <c r="T65" s="133">
        <v>-5</v>
      </c>
      <c r="U65" s="136">
        <f>S65+T65</f>
        <v>55</v>
      </c>
      <c r="V65" s="136">
        <f>I65*0.1+L65*0.75+O65*0.05+R65*0.05+U65*0.05</f>
        <v>77.3125025</v>
      </c>
      <c r="W65" s="129">
        <f t="shared" si="0"/>
        <v>61</v>
      </c>
      <c r="X65" s="130">
        <f t="shared" si="1"/>
        <v>63</v>
      </c>
      <c r="Y65" s="135" t="s">
        <v>40</v>
      </c>
      <c r="Z65" s="129">
        <v>78</v>
      </c>
      <c r="AA65" s="129"/>
      <c r="AB65" s="56"/>
      <c r="AC65" s="56"/>
      <c r="AD65" s="36"/>
    </row>
    <row r="66" customHeight="1" spans="1:30">
      <c r="A66" s="56" t="s">
        <v>35</v>
      </c>
      <c r="B66" s="56" t="s">
        <v>36</v>
      </c>
      <c r="C66" s="56">
        <v>2025</v>
      </c>
      <c r="D66" s="25" t="s">
        <v>53</v>
      </c>
      <c r="E66" s="25" t="s">
        <v>168</v>
      </c>
      <c r="F66" s="25" t="s">
        <v>169</v>
      </c>
      <c r="G66" s="136">
        <v>85</v>
      </c>
      <c r="H66" s="136">
        <v>0.2</v>
      </c>
      <c r="I66" s="136">
        <f>G66+H66</f>
        <v>85.2</v>
      </c>
      <c r="J66" s="133">
        <v>78.41333</v>
      </c>
      <c r="K66" s="136">
        <v>0</v>
      </c>
      <c r="L66" s="136">
        <f>J66+K66</f>
        <v>78.41333</v>
      </c>
      <c r="M66" s="136">
        <v>80.7</v>
      </c>
      <c r="N66" s="136">
        <v>0</v>
      </c>
      <c r="O66" s="136">
        <f>M66+N66</f>
        <v>80.7</v>
      </c>
      <c r="P66" s="136">
        <v>60</v>
      </c>
      <c r="Q66" s="136">
        <v>0</v>
      </c>
      <c r="R66" s="136">
        <f>P66+Q66</f>
        <v>60</v>
      </c>
      <c r="S66" s="136">
        <v>60</v>
      </c>
      <c r="T66" s="133">
        <v>-5</v>
      </c>
      <c r="U66" s="136">
        <f>S66+T66</f>
        <v>55</v>
      </c>
      <c r="V66" s="136">
        <f>I66*0.1+L66*0.75+O66*0.05+R66*0.05+U66*0.05</f>
        <v>77.1149975</v>
      </c>
      <c r="W66" s="129">
        <f t="shared" si="0"/>
        <v>62</v>
      </c>
      <c r="X66" s="130">
        <f t="shared" si="1"/>
        <v>59</v>
      </c>
      <c r="Y66" s="135" t="s">
        <v>40</v>
      </c>
      <c r="Z66" s="129">
        <v>78</v>
      </c>
      <c r="AA66" s="129"/>
      <c r="AB66" s="56"/>
      <c r="AC66" s="56"/>
      <c r="AD66" s="36"/>
    </row>
    <row r="67" customHeight="1" spans="1:30">
      <c r="A67" s="56" t="s">
        <v>35</v>
      </c>
      <c r="B67" s="56" t="s">
        <v>36</v>
      </c>
      <c r="C67" s="56">
        <v>2025</v>
      </c>
      <c r="D67" s="25" t="s">
        <v>37</v>
      </c>
      <c r="E67" s="25" t="s">
        <v>170</v>
      </c>
      <c r="F67" s="25" t="s">
        <v>171</v>
      </c>
      <c r="G67" s="133">
        <v>85</v>
      </c>
      <c r="H67" s="133">
        <v>0</v>
      </c>
      <c r="I67" s="133">
        <v>85</v>
      </c>
      <c r="J67" s="133">
        <v>77.6933333333333</v>
      </c>
      <c r="K67" s="133">
        <v>1</v>
      </c>
      <c r="L67" s="133">
        <v>78.6933333333333</v>
      </c>
      <c r="M67" s="133">
        <v>69.65</v>
      </c>
      <c r="N67" s="133">
        <v>0</v>
      </c>
      <c r="O67" s="133">
        <v>69.65</v>
      </c>
      <c r="P67" s="133">
        <v>60</v>
      </c>
      <c r="Q67" s="133">
        <v>0</v>
      </c>
      <c r="R67" s="133">
        <v>60</v>
      </c>
      <c r="S67" s="133">
        <v>60</v>
      </c>
      <c r="T67" s="133">
        <v>-5</v>
      </c>
      <c r="U67" s="133">
        <v>55</v>
      </c>
      <c r="V67" s="133">
        <v>76.7525</v>
      </c>
      <c r="W67" s="129">
        <f t="shared" si="0"/>
        <v>63</v>
      </c>
      <c r="X67" s="130">
        <f t="shared" si="1"/>
        <v>62</v>
      </c>
      <c r="Y67" s="135" t="s">
        <v>40</v>
      </c>
      <c r="Z67" s="129">
        <v>78</v>
      </c>
      <c r="AA67" s="129"/>
      <c r="AB67" s="56"/>
      <c r="AC67" s="56"/>
      <c r="AD67" s="36"/>
    </row>
    <row r="68" customHeight="1" spans="1:30">
      <c r="A68" s="56" t="s">
        <v>35</v>
      </c>
      <c r="B68" s="56" t="s">
        <v>36</v>
      </c>
      <c r="C68" s="56">
        <v>2025</v>
      </c>
      <c r="D68" s="25" t="s">
        <v>37</v>
      </c>
      <c r="E68" s="25" t="s">
        <v>172</v>
      </c>
      <c r="F68" s="25" t="s">
        <v>173</v>
      </c>
      <c r="G68" s="133">
        <v>85</v>
      </c>
      <c r="H68" s="133">
        <v>0.5</v>
      </c>
      <c r="I68" s="133">
        <v>85.5</v>
      </c>
      <c r="J68" s="133">
        <v>76.5466666666667</v>
      </c>
      <c r="K68" s="133">
        <v>0</v>
      </c>
      <c r="L68" s="133">
        <v>76.5466666666667</v>
      </c>
      <c r="M68" s="133">
        <v>86.2</v>
      </c>
      <c r="N68" s="133">
        <v>0</v>
      </c>
      <c r="O68" s="133">
        <v>86.2</v>
      </c>
      <c r="P68" s="133">
        <v>60</v>
      </c>
      <c r="Q68" s="133">
        <v>0</v>
      </c>
      <c r="R68" s="133">
        <v>60</v>
      </c>
      <c r="S68" s="133">
        <v>60</v>
      </c>
      <c r="T68" s="133">
        <v>6</v>
      </c>
      <c r="U68" s="133">
        <v>66</v>
      </c>
      <c r="V68" s="133">
        <v>76.57</v>
      </c>
      <c r="W68" s="129">
        <f t="shared" si="0"/>
        <v>64</v>
      </c>
      <c r="X68" s="130">
        <f t="shared" si="1"/>
        <v>67</v>
      </c>
      <c r="Y68" s="135" t="s">
        <v>40</v>
      </c>
      <c r="Z68" s="129">
        <v>78</v>
      </c>
      <c r="AA68" s="129"/>
      <c r="AB68" s="56"/>
      <c r="AC68" s="56"/>
      <c r="AD68" s="36"/>
    </row>
    <row r="69" customHeight="1" spans="1:30">
      <c r="A69" s="56" t="s">
        <v>35</v>
      </c>
      <c r="B69" s="56" t="s">
        <v>36</v>
      </c>
      <c r="C69" s="56">
        <v>2025</v>
      </c>
      <c r="D69" s="25" t="s">
        <v>53</v>
      </c>
      <c r="E69" s="25" t="s">
        <v>174</v>
      </c>
      <c r="F69" s="25" t="s">
        <v>175</v>
      </c>
      <c r="G69" s="136">
        <v>85</v>
      </c>
      <c r="H69" s="136">
        <v>0</v>
      </c>
      <c r="I69" s="136">
        <f>G69+H69</f>
        <v>85</v>
      </c>
      <c r="J69" s="133">
        <v>77.18667</v>
      </c>
      <c r="K69" s="136">
        <v>1</v>
      </c>
      <c r="L69" s="136">
        <f>J69+K69</f>
        <v>78.18667</v>
      </c>
      <c r="M69" s="136">
        <v>67.15</v>
      </c>
      <c r="N69" s="136">
        <v>0</v>
      </c>
      <c r="O69" s="136">
        <f>M69+N69</f>
        <v>67.15</v>
      </c>
      <c r="P69" s="136">
        <v>60</v>
      </c>
      <c r="Q69" s="136">
        <v>0</v>
      </c>
      <c r="R69" s="136">
        <f>P69+Q69</f>
        <v>60</v>
      </c>
      <c r="S69" s="136">
        <v>60</v>
      </c>
      <c r="T69" s="133">
        <f>-5+5</f>
        <v>0</v>
      </c>
      <c r="U69" s="136">
        <f>S69+T69</f>
        <v>60</v>
      </c>
      <c r="V69" s="136">
        <f>I69*0.1+L69*0.75+O69*0.05+R69*0.05+U69*0.05</f>
        <v>76.4975025</v>
      </c>
      <c r="W69" s="129">
        <f t="shared" ref="W69:W82" si="2">RANK(V69,$V$5:$V$82)</f>
        <v>65</v>
      </c>
      <c r="X69" s="130">
        <f t="shared" ref="X69:X82" si="3">RANK(J69,$J$5:$J$82)</f>
        <v>65</v>
      </c>
      <c r="Y69" s="135" t="s">
        <v>40</v>
      </c>
      <c r="Z69" s="129">
        <v>78</v>
      </c>
      <c r="AA69" s="129"/>
      <c r="AB69" s="56"/>
      <c r="AC69" s="56"/>
      <c r="AD69" s="36"/>
    </row>
    <row r="70" customHeight="1" spans="1:30">
      <c r="A70" s="56" t="s">
        <v>35</v>
      </c>
      <c r="B70" s="56" t="s">
        <v>36</v>
      </c>
      <c r="C70" s="56">
        <v>2025</v>
      </c>
      <c r="D70" s="25" t="s">
        <v>37</v>
      </c>
      <c r="E70" s="25" t="s">
        <v>176</v>
      </c>
      <c r="F70" s="25" t="s">
        <v>177</v>
      </c>
      <c r="G70" s="133">
        <v>85</v>
      </c>
      <c r="H70" s="133">
        <v>0</v>
      </c>
      <c r="I70" s="133">
        <v>85</v>
      </c>
      <c r="J70" s="133">
        <v>77.2133333333333</v>
      </c>
      <c r="K70" s="133">
        <v>1</v>
      </c>
      <c r="L70" s="133">
        <v>78.2133333333333</v>
      </c>
      <c r="M70" s="133">
        <v>69.5</v>
      </c>
      <c r="N70" s="133">
        <v>0</v>
      </c>
      <c r="O70" s="133">
        <v>69.5</v>
      </c>
      <c r="P70" s="133">
        <v>60</v>
      </c>
      <c r="Q70" s="133">
        <v>0</v>
      </c>
      <c r="R70" s="133">
        <v>60</v>
      </c>
      <c r="S70" s="133">
        <v>60</v>
      </c>
      <c r="T70" s="133">
        <v>-3.785</v>
      </c>
      <c r="U70" s="133">
        <v>56.215</v>
      </c>
      <c r="V70" s="133">
        <v>76.44575</v>
      </c>
      <c r="W70" s="129">
        <f t="shared" si="2"/>
        <v>66</v>
      </c>
      <c r="X70" s="130">
        <f t="shared" si="3"/>
        <v>64</v>
      </c>
      <c r="Y70" s="138" t="s">
        <v>40</v>
      </c>
      <c r="Z70" s="129">
        <v>78</v>
      </c>
      <c r="AA70" s="129"/>
      <c r="AB70" s="56"/>
      <c r="AC70" s="56"/>
      <c r="AD70" s="36"/>
    </row>
    <row r="71" customHeight="1" spans="1:30">
      <c r="A71" s="56" t="s">
        <v>35</v>
      </c>
      <c r="B71" s="56" t="s">
        <v>36</v>
      </c>
      <c r="C71" s="56">
        <v>2025</v>
      </c>
      <c r="D71" s="25" t="s">
        <v>37</v>
      </c>
      <c r="E71" s="25" t="s">
        <v>178</v>
      </c>
      <c r="F71" s="25" t="s">
        <v>179</v>
      </c>
      <c r="G71" s="133">
        <v>85</v>
      </c>
      <c r="H71" s="133">
        <v>0</v>
      </c>
      <c r="I71" s="133">
        <v>85</v>
      </c>
      <c r="J71" s="133">
        <v>75.72</v>
      </c>
      <c r="K71" s="133">
        <v>1</v>
      </c>
      <c r="L71" s="133">
        <v>76.72</v>
      </c>
      <c r="M71" s="133">
        <v>74.2</v>
      </c>
      <c r="N71" s="133">
        <v>0</v>
      </c>
      <c r="O71" s="133">
        <v>74.2</v>
      </c>
      <c r="P71" s="133">
        <v>60</v>
      </c>
      <c r="Q71" s="133">
        <v>0</v>
      </c>
      <c r="R71" s="133">
        <v>60</v>
      </c>
      <c r="S71" s="133">
        <v>60</v>
      </c>
      <c r="T71" s="133">
        <v>10</v>
      </c>
      <c r="U71" s="133">
        <v>70</v>
      </c>
      <c r="V71" s="133">
        <v>76.25</v>
      </c>
      <c r="W71" s="129">
        <f t="shared" si="2"/>
        <v>67</v>
      </c>
      <c r="X71" s="130">
        <f t="shared" si="3"/>
        <v>69</v>
      </c>
      <c r="Y71" s="135" t="s">
        <v>40</v>
      </c>
      <c r="Z71" s="129">
        <v>78</v>
      </c>
      <c r="AA71" s="129"/>
      <c r="AB71" s="56"/>
      <c r="AC71" s="56"/>
      <c r="AD71" s="36"/>
    </row>
    <row r="72" customHeight="1" spans="1:30">
      <c r="A72" s="56" t="s">
        <v>35</v>
      </c>
      <c r="B72" s="56" t="s">
        <v>36</v>
      </c>
      <c r="C72" s="56">
        <v>2025</v>
      </c>
      <c r="D72" s="25" t="s">
        <v>53</v>
      </c>
      <c r="E72" s="25" t="s">
        <v>180</v>
      </c>
      <c r="F72" s="25" t="s">
        <v>181</v>
      </c>
      <c r="G72" s="136">
        <v>85</v>
      </c>
      <c r="H72" s="136">
        <f>0.5+0.1</f>
        <v>0.6</v>
      </c>
      <c r="I72" s="136">
        <f>G72+H72</f>
        <v>85.6</v>
      </c>
      <c r="J72" s="133">
        <v>75.50667</v>
      </c>
      <c r="K72" s="136">
        <v>1</v>
      </c>
      <c r="L72" s="136">
        <f>J72+K72</f>
        <v>76.50667</v>
      </c>
      <c r="M72" s="136">
        <v>76.25</v>
      </c>
      <c r="N72" s="136">
        <v>0</v>
      </c>
      <c r="O72" s="136">
        <f>M72+N72</f>
        <v>76.25</v>
      </c>
      <c r="P72" s="136">
        <v>60</v>
      </c>
      <c r="Q72" s="136">
        <v>0</v>
      </c>
      <c r="R72" s="136">
        <f>P72+Q72</f>
        <v>60</v>
      </c>
      <c r="S72" s="136">
        <v>60</v>
      </c>
      <c r="T72" s="133">
        <f>1+1+5+0.2</f>
        <v>7.2</v>
      </c>
      <c r="U72" s="136">
        <f>S72+T72</f>
        <v>67.2</v>
      </c>
      <c r="V72" s="136">
        <f>I72*0.1+L72*0.75+O72*0.05+R72*0.05+U72*0.05</f>
        <v>76.1125025</v>
      </c>
      <c r="W72" s="129">
        <f t="shared" si="2"/>
        <v>68</v>
      </c>
      <c r="X72" s="130">
        <f t="shared" si="3"/>
        <v>70</v>
      </c>
      <c r="Y72" s="134" t="s">
        <v>129</v>
      </c>
      <c r="Z72" s="129">
        <v>78</v>
      </c>
      <c r="AA72" s="129"/>
      <c r="AB72" s="56"/>
      <c r="AC72" s="56"/>
      <c r="AD72" s="36"/>
    </row>
    <row r="73" customHeight="1" spans="1:30">
      <c r="A73" s="56" t="s">
        <v>35</v>
      </c>
      <c r="B73" s="56" t="s">
        <v>36</v>
      </c>
      <c r="C73" s="56">
        <v>2025</v>
      </c>
      <c r="D73" s="25" t="s">
        <v>53</v>
      </c>
      <c r="E73" s="25" t="s">
        <v>182</v>
      </c>
      <c r="F73" s="25" t="s">
        <v>183</v>
      </c>
      <c r="G73" s="136">
        <v>85</v>
      </c>
      <c r="H73" s="136">
        <v>0</v>
      </c>
      <c r="I73" s="136">
        <f>G73+H73</f>
        <v>85</v>
      </c>
      <c r="J73" s="133">
        <v>76.17333</v>
      </c>
      <c r="K73" s="136">
        <v>0</v>
      </c>
      <c r="L73" s="136">
        <f>J73+K73</f>
        <v>76.17333</v>
      </c>
      <c r="M73" s="136">
        <v>77.25</v>
      </c>
      <c r="N73" s="136">
        <v>0</v>
      </c>
      <c r="O73" s="136">
        <f>M73+N73</f>
        <v>77.25</v>
      </c>
      <c r="P73" s="136">
        <v>60</v>
      </c>
      <c r="Q73" s="136">
        <v>0</v>
      </c>
      <c r="R73" s="136">
        <f>P73+Q73</f>
        <v>60</v>
      </c>
      <c r="S73" s="136">
        <v>60</v>
      </c>
      <c r="T73" s="133">
        <f>15-5</f>
        <v>10</v>
      </c>
      <c r="U73" s="136">
        <f>S73+T73</f>
        <v>70</v>
      </c>
      <c r="V73" s="136">
        <f>I73*0.1+L73*0.75+O73*0.05+R73*0.05+U73*0.05</f>
        <v>75.9924975</v>
      </c>
      <c r="W73" s="129">
        <f t="shared" si="2"/>
        <v>69</v>
      </c>
      <c r="X73" s="130">
        <f t="shared" si="3"/>
        <v>68</v>
      </c>
      <c r="Y73" s="135" t="s">
        <v>40</v>
      </c>
      <c r="Z73" s="129">
        <v>78</v>
      </c>
      <c r="AA73" s="129"/>
      <c r="AB73" s="56"/>
      <c r="AC73" s="56"/>
      <c r="AD73" s="139"/>
    </row>
    <row r="74" customHeight="1" spans="1:30">
      <c r="A74" s="56" t="s">
        <v>35</v>
      </c>
      <c r="B74" s="56" t="s">
        <v>36</v>
      </c>
      <c r="C74" s="56">
        <v>2025</v>
      </c>
      <c r="D74" s="25" t="s">
        <v>53</v>
      </c>
      <c r="E74" s="25" t="s">
        <v>184</v>
      </c>
      <c r="F74" s="25" t="s">
        <v>185</v>
      </c>
      <c r="G74" s="136">
        <v>85</v>
      </c>
      <c r="H74" s="140">
        <v>0.1</v>
      </c>
      <c r="I74" s="136">
        <f>G74+H74</f>
        <v>85.1</v>
      </c>
      <c r="J74" s="133">
        <v>76.54667</v>
      </c>
      <c r="K74" s="136">
        <v>0</v>
      </c>
      <c r="L74" s="136">
        <f>J74+K74</f>
        <v>76.54667</v>
      </c>
      <c r="M74" s="136">
        <v>73.3</v>
      </c>
      <c r="N74" s="140">
        <v>0</v>
      </c>
      <c r="O74" s="136">
        <f>M74+N74</f>
        <v>73.3</v>
      </c>
      <c r="P74" s="136">
        <v>60</v>
      </c>
      <c r="Q74" s="140">
        <v>0</v>
      </c>
      <c r="R74" s="136">
        <f>P74+Q74</f>
        <v>60</v>
      </c>
      <c r="S74" s="136">
        <v>60</v>
      </c>
      <c r="T74" s="141">
        <v>-5</v>
      </c>
      <c r="U74" s="136">
        <f>S74+T74</f>
        <v>55</v>
      </c>
      <c r="V74" s="136">
        <f>I74*0.1+L74*0.75+O74*0.05+R74*0.05+U74*0.05</f>
        <v>75.3350025</v>
      </c>
      <c r="W74" s="129">
        <f t="shared" si="2"/>
        <v>70</v>
      </c>
      <c r="X74" s="130">
        <f t="shared" si="3"/>
        <v>66</v>
      </c>
      <c r="Y74" s="135" t="s">
        <v>40</v>
      </c>
      <c r="Z74" s="129">
        <v>78</v>
      </c>
      <c r="AA74" s="129"/>
      <c r="AB74" s="56"/>
      <c r="AC74" s="56"/>
      <c r="AD74" s="139"/>
    </row>
    <row r="75" customHeight="1" spans="1:30">
      <c r="A75" s="56" t="s">
        <v>35</v>
      </c>
      <c r="B75" s="56" t="s">
        <v>36</v>
      </c>
      <c r="C75" s="56">
        <v>2025</v>
      </c>
      <c r="D75" s="25" t="s">
        <v>37</v>
      </c>
      <c r="E75" s="25" t="s">
        <v>186</v>
      </c>
      <c r="F75" s="25" t="s">
        <v>187</v>
      </c>
      <c r="G75" s="133">
        <v>85</v>
      </c>
      <c r="H75" s="133">
        <v>0.5</v>
      </c>
      <c r="I75" s="133">
        <v>85.5</v>
      </c>
      <c r="J75" s="133">
        <v>75.1866666666667</v>
      </c>
      <c r="K75" s="133">
        <v>1</v>
      </c>
      <c r="L75" s="133">
        <v>76.1866666666667</v>
      </c>
      <c r="M75" s="133">
        <v>67.5</v>
      </c>
      <c r="N75" s="133">
        <v>0</v>
      </c>
      <c r="O75" s="133">
        <v>67.5</v>
      </c>
      <c r="P75" s="133">
        <v>60</v>
      </c>
      <c r="Q75" s="133">
        <v>0</v>
      </c>
      <c r="R75" s="133">
        <v>60</v>
      </c>
      <c r="S75" s="133">
        <v>60</v>
      </c>
      <c r="T75" s="133">
        <v>0.5</v>
      </c>
      <c r="U75" s="133">
        <v>60.5</v>
      </c>
      <c r="V75" s="133">
        <v>75.09</v>
      </c>
      <c r="W75" s="129">
        <f t="shared" si="2"/>
        <v>71</v>
      </c>
      <c r="X75" s="130">
        <f t="shared" si="3"/>
        <v>71</v>
      </c>
      <c r="Y75" s="135" t="s">
        <v>40</v>
      </c>
      <c r="Z75" s="129">
        <v>78</v>
      </c>
      <c r="AA75" s="129"/>
      <c r="AB75" s="56"/>
      <c r="AC75" s="56"/>
      <c r="AD75" s="139"/>
    </row>
    <row r="76" customHeight="1" spans="1:30">
      <c r="A76" s="56" t="s">
        <v>35</v>
      </c>
      <c r="B76" s="56" t="s">
        <v>36</v>
      </c>
      <c r="C76" s="56">
        <v>2025</v>
      </c>
      <c r="D76" s="25" t="s">
        <v>53</v>
      </c>
      <c r="E76" s="25" t="s">
        <v>188</v>
      </c>
      <c r="F76" s="25" t="s">
        <v>189</v>
      </c>
      <c r="G76" s="136">
        <v>85</v>
      </c>
      <c r="H76" s="136">
        <f>0.1+0.5</f>
        <v>0.6</v>
      </c>
      <c r="I76" s="136">
        <f>G76+H76</f>
        <v>85.6</v>
      </c>
      <c r="J76" s="133">
        <v>74.57333</v>
      </c>
      <c r="K76" s="136">
        <v>0</v>
      </c>
      <c r="L76" s="136">
        <f>J76+K76</f>
        <v>74.57333</v>
      </c>
      <c r="M76" s="136">
        <v>89.525</v>
      </c>
      <c r="N76" s="136">
        <v>4.5</v>
      </c>
      <c r="O76" s="136">
        <f>M76+N76</f>
        <v>94.025</v>
      </c>
      <c r="P76" s="136">
        <v>60</v>
      </c>
      <c r="Q76" s="136">
        <v>0.7</v>
      </c>
      <c r="R76" s="136">
        <f>P76+Q76</f>
        <v>60.7</v>
      </c>
      <c r="S76" s="136">
        <v>60</v>
      </c>
      <c r="T76" s="133">
        <f>0.5-5+0.2</f>
        <v>-4.3</v>
      </c>
      <c r="U76" s="136">
        <f>S76+T76</f>
        <v>55.7</v>
      </c>
      <c r="V76" s="136">
        <f>I76*0.1+L76*0.75+O76*0.05+R76*0.05+U76*0.05</f>
        <v>75.0112475</v>
      </c>
      <c r="W76" s="129">
        <f t="shared" si="2"/>
        <v>72</v>
      </c>
      <c r="X76" s="130">
        <f t="shared" si="3"/>
        <v>72</v>
      </c>
      <c r="Y76" s="135" t="s">
        <v>40</v>
      </c>
      <c r="Z76" s="129">
        <v>78</v>
      </c>
      <c r="AA76" s="129"/>
      <c r="AB76" s="56"/>
      <c r="AC76" s="56"/>
      <c r="AD76" s="139"/>
    </row>
    <row r="77" customHeight="1" spans="1:30">
      <c r="A77" s="56" t="s">
        <v>35</v>
      </c>
      <c r="B77" s="56" t="s">
        <v>36</v>
      </c>
      <c r="C77" s="56">
        <v>2025</v>
      </c>
      <c r="D77" s="25" t="s">
        <v>53</v>
      </c>
      <c r="E77" s="25" t="s">
        <v>190</v>
      </c>
      <c r="F77" s="25" t="s">
        <v>191</v>
      </c>
      <c r="G77" s="136">
        <v>85</v>
      </c>
      <c r="H77" s="136">
        <v>0</v>
      </c>
      <c r="I77" s="136">
        <f>G77+H77</f>
        <v>85</v>
      </c>
      <c r="J77" s="133">
        <v>73.77333</v>
      </c>
      <c r="K77" s="136">
        <v>0</v>
      </c>
      <c r="L77" s="136">
        <f>J77+K77</f>
        <v>73.77333</v>
      </c>
      <c r="M77" s="136">
        <v>72.65</v>
      </c>
      <c r="N77" s="136">
        <v>0</v>
      </c>
      <c r="O77" s="136">
        <f>M77+N77</f>
        <v>72.65</v>
      </c>
      <c r="P77" s="136">
        <v>60</v>
      </c>
      <c r="Q77" s="136">
        <v>0</v>
      </c>
      <c r="R77" s="136">
        <f>P77+Q77</f>
        <v>60</v>
      </c>
      <c r="S77" s="136">
        <v>60</v>
      </c>
      <c r="T77" s="133">
        <f>15+0.5-5+0.2</f>
        <v>10.7</v>
      </c>
      <c r="U77" s="136">
        <f>S77+T77</f>
        <v>70.7</v>
      </c>
      <c r="V77" s="136">
        <f>I77*0.1+L77*0.75+O77*0.05+R77*0.05+U77*0.05</f>
        <v>73.9974975</v>
      </c>
      <c r="W77" s="129">
        <f t="shared" si="2"/>
        <v>73</v>
      </c>
      <c r="X77" s="130">
        <f t="shared" si="3"/>
        <v>73</v>
      </c>
      <c r="Y77" s="135" t="s">
        <v>40</v>
      </c>
      <c r="Z77" s="129">
        <v>78</v>
      </c>
      <c r="AA77" s="129"/>
      <c r="AB77" s="56"/>
      <c r="AC77" s="56"/>
      <c r="AD77" s="139"/>
    </row>
    <row r="78" customHeight="1" spans="1:30">
      <c r="A78" s="56" t="s">
        <v>35</v>
      </c>
      <c r="B78" s="56" t="s">
        <v>36</v>
      </c>
      <c r="C78" s="56">
        <v>2025</v>
      </c>
      <c r="D78" s="25" t="s">
        <v>53</v>
      </c>
      <c r="E78" s="25" t="s">
        <v>192</v>
      </c>
      <c r="F78" s="25" t="s">
        <v>193</v>
      </c>
      <c r="G78" s="136">
        <v>85</v>
      </c>
      <c r="H78" s="136">
        <v>0</v>
      </c>
      <c r="I78" s="136">
        <f>G78+H78</f>
        <v>85</v>
      </c>
      <c r="J78" s="133">
        <v>71.37333</v>
      </c>
      <c r="K78" s="136">
        <v>1</v>
      </c>
      <c r="L78" s="136">
        <f>J78+K78</f>
        <v>72.37333</v>
      </c>
      <c r="M78" s="136">
        <v>77.925</v>
      </c>
      <c r="N78" s="136">
        <v>0</v>
      </c>
      <c r="O78" s="136">
        <f>M78+N78</f>
        <v>77.925</v>
      </c>
      <c r="P78" s="136">
        <v>60</v>
      </c>
      <c r="Q78" s="136">
        <v>0</v>
      </c>
      <c r="R78" s="136">
        <f>P78+Q78</f>
        <v>60</v>
      </c>
      <c r="S78" s="136">
        <v>60</v>
      </c>
      <c r="T78" s="133">
        <v>2.005</v>
      </c>
      <c r="U78" s="136">
        <f>S78+T78</f>
        <v>62.005</v>
      </c>
      <c r="V78" s="136">
        <f>I78*0.1+L78*0.75+O78*0.05+R78*0.05+U78*0.05</f>
        <v>72.7764975</v>
      </c>
      <c r="W78" s="129">
        <f t="shared" si="2"/>
        <v>74</v>
      </c>
      <c r="X78" s="130">
        <f t="shared" si="3"/>
        <v>75</v>
      </c>
      <c r="Y78" s="134" t="s">
        <v>129</v>
      </c>
      <c r="Z78" s="129">
        <v>78</v>
      </c>
      <c r="AA78" s="129"/>
      <c r="AB78" s="56"/>
      <c r="AC78" s="56"/>
      <c r="AD78" s="139"/>
    </row>
    <row r="79" customHeight="1" spans="1:30">
      <c r="A79" s="56" t="s">
        <v>35</v>
      </c>
      <c r="B79" s="56" t="s">
        <v>36</v>
      </c>
      <c r="C79" s="56">
        <v>2025</v>
      </c>
      <c r="D79" s="25" t="s">
        <v>53</v>
      </c>
      <c r="E79" s="25" t="s">
        <v>194</v>
      </c>
      <c r="F79" s="25" t="s">
        <v>195</v>
      </c>
      <c r="G79" s="136">
        <v>85</v>
      </c>
      <c r="H79" s="136">
        <v>0.1</v>
      </c>
      <c r="I79" s="136">
        <f>G79+H79</f>
        <v>85.1</v>
      </c>
      <c r="J79" s="133">
        <v>71.45333</v>
      </c>
      <c r="K79" s="136">
        <v>1</v>
      </c>
      <c r="L79" s="136">
        <f>J79+K79</f>
        <v>72.45333</v>
      </c>
      <c r="M79" s="136">
        <v>74.2</v>
      </c>
      <c r="N79" s="136">
        <v>0</v>
      </c>
      <c r="O79" s="136">
        <f>M79+N79</f>
        <v>74.2</v>
      </c>
      <c r="P79" s="136">
        <v>60</v>
      </c>
      <c r="Q79" s="136">
        <v>0</v>
      </c>
      <c r="R79" s="136">
        <f>P79+Q79</f>
        <v>60</v>
      </c>
      <c r="S79" s="136">
        <v>60</v>
      </c>
      <c r="T79" s="133">
        <f>0.5-3+0.2</f>
        <v>-2.3</v>
      </c>
      <c r="U79" s="136">
        <f>S79+T79</f>
        <v>57.7</v>
      </c>
      <c r="V79" s="136">
        <f>I79*0.1+L79*0.75+O79*0.05+R79*0.05+U79*0.05</f>
        <v>72.4449975</v>
      </c>
      <c r="W79" s="129">
        <f t="shared" si="2"/>
        <v>75</v>
      </c>
      <c r="X79" s="130">
        <f t="shared" si="3"/>
        <v>74</v>
      </c>
      <c r="Y79" s="134" t="s">
        <v>129</v>
      </c>
      <c r="Z79" s="129">
        <v>78</v>
      </c>
      <c r="AA79" s="129"/>
      <c r="AB79" s="56"/>
      <c r="AC79" s="56"/>
      <c r="AD79" s="139"/>
    </row>
    <row r="80" customHeight="1" spans="1:30">
      <c r="A80" s="56" t="s">
        <v>35</v>
      </c>
      <c r="B80" s="56" t="s">
        <v>36</v>
      </c>
      <c r="C80" s="56">
        <v>2025</v>
      </c>
      <c r="D80" s="25" t="s">
        <v>37</v>
      </c>
      <c r="E80" s="25" t="s">
        <v>196</v>
      </c>
      <c r="F80" s="25" t="s">
        <v>197</v>
      </c>
      <c r="G80" s="133">
        <v>85</v>
      </c>
      <c r="H80" s="133">
        <v>0</v>
      </c>
      <c r="I80" s="133">
        <v>85</v>
      </c>
      <c r="J80" s="133">
        <v>69.4533333333333</v>
      </c>
      <c r="K80" s="133">
        <v>1</v>
      </c>
      <c r="L80" s="133">
        <v>70.4533333333333</v>
      </c>
      <c r="M80" s="133">
        <v>65.35</v>
      </c>
      <c r="N80" s="133">
        <v>0</v>
      </c>
      <c r="O80" s="133">
        <v>65.35</v>
      </c>
      <c r="P80" s="133">
        <v>60</v>
      </c>
      <c r="Q80" s="133">
        <v>0</v>
      </c>
      <c r="R80" s="133">
        <v>60</v>
      </c>
      <c r="S80" s="133">
        <v>60</v>
      </c>
      <c r="T80" s="133">
        <v>-5</v>
      </c>
      <c r="U80" s="133">
        <v>55</v>
      </c>
      <c r="V80" s="133">
        <v>70.3575</v>
      </c>
      <c r="W80" s="129">
        <f t="shared" si="2"/>
        <v>76</v>
      </c>
      <c r="X80" s="130">
        <f t="shared" si="3"/>
        <v>76</v>
      </c>
      <c r="Y80" s="135" t="s">
        <v>40</v>
      </c>
      <c r="Z80" s="129">
        <v>78</v>
      </c>
      <c r="AA80" s="129"/>
      <c r="AB80" s="56"/>
      <c r="AC80" s="56"/>
      <c r="AD80" s="139"/>
    </row>
    <row r="81" customHeight="1" spans="1:30">
      <c r="A81" s="56" t="s">
        <v>35</v>
      </c>
      <c r="B81" s="56" t="s">
        <v>36</v>
      </c>
      <c r="C81" s="56">
        <v>2025</v>
      </c>
      <c r="D81" s="25" t="s">
        <v>37</v>
      </c>
      <c r="E81" s="25" t="s">
        <v>198</v>
      </c>
      <c r="F81" s="25" t="s">
        <v>199</v>
      </c>
      <c r="G81" s="133">
        <v>85</v>
      </c>
      <c r="H81" s="133">
        <v>0</v>
      </c>
      <c r="I81" s="133">
        <v>85</v>
      </c>
      <c r="J81" s="141">
        <v>65.5333333333333</v>
      </c>
      <c r="K81" s="133">
        <v>1</v>
      </c>
      <c r="L81" s="133">
        <v>66.5333333333333</v>
      </c>
      <c r="M81" s="133">
        <v>74.3</v>
      </c>
      <c r="N81" s="133">
        <v>0</v>
      </c>
      <c r="O81" s="133">
        <v>74.3</v>
      </c>
      <c r="P81" s="133">
        <v>60</v>
      </c>
      <c r="Q81" s="133">
        <v>0</v>
      </c>
      <c r="R81" s="133">
        <v>60</v>
      </c>
      <c r="S81" s="133">
        <v>60</v>
      </c>
      <c r="T81" s="133">
        <v>-5</v>
      </c>
      <c r="U81" s="133">
        <v>55</v>
      </c>
      <c r="V81" s="133">
        <v>67.865</v>
      </c>
      <c r="W81" s="129">
        <f t="shared" si="2"/>
        <v>77</v>
      </c>
      <c r="X81" s="130">
        <f t="shared" si="3"/>
        <v>77</v>
      </c>
      <c r="Y81" s="134" t="s">
        <v>129</v>
      </c>
      <c r="Z81" s="129">
        <v>78</v>
      </c>
      <c r="AA81" s="129"/>
      <c r="AB81" s="56"/>
      <c r="AC81" s="56"/>
      <c r="AD81" s="139"/>
    </row>
    <row r="82" customHeight="1" spans="1:30">
      <c r="A82" s="56" t="s">
        <v>35</v>
      </c>
      <c r="B82" s="56" t="s">
        <v>36</v>
      </c>
      <c r="C82" s="56">
        <v>2025</v>
      </c>
      <c r="D82" s="25" t="s">
        <v>37</v>
      </c>
      <c r="E82" s="25" t="s">
        <v>200</v>
      </c>
      <c r="F82" s="25" t="s">
        <v>201</v>
      </c>
      <c r="G82" s="133">
        <v>85</v>
      </c>
      <c r="H82" s="133">
        <v>0.5</v>
      </c>
      <c r="I82" s="133">
        <v>85.5</v>
      </c>
      <c r="J82" s="133">
        <v>65.2133333333333</v>
      </c>
      <c r="K82" s="142">
        <v>0</v>
      </c>
      <c r="L82" s="133">
        <v>65.2133333333333</v>
      </c>
      <c r="M82" s="133">
        <v>60</v>
      </c>
      <c r="N82" s="133">
        <v>0</v>
      </c>
      <c r="O82" s="133">
        <v>60</v>
      </c>
      <c r="P82" s="133">
        <v>60</v>
      </c>
      <c r="Q82" s="133">
        <v>0</v>
      </c>
      <c r="R82" s="133">
        <v>60</v>
      </c>
      <c r="S82" s="133">
        <v>60</v>
      </c>
      <c r="T82" s="133">
        <v>1</v>
      </c>
      <c r="U82" s="133">
        <v>61</v>
      </c>
      <c r="V82" s="133">
        <v>66.51</v>
      </c>
      <c r="W82" s="129">
        <f t="shared" si="2"/>
        <v>78</v>
      </c>
      <c r="X82" s="130">
        <f t="shared" si="3"/>
        <v>78</v>
      </c>
      <c r="Y82" s="134" t="s">
        <v>129</v>
      </c>
      <c r="Z82" s="129">
        <v>78</v>
      </c>
      <c r="AA82" s="129"/>
      <c r="AB82" s="56"/>
      <c r="AC82" s="56"/>
      <c r="AD82" s="88"/>
    </row>
    <row r="83" spans="1:30">
      <c r="A83" s="59" t="s">
        <v>202</v>
      </c>
      <c r="B83" s="60" t="s">
        <v>203</v>
      </c>
      <c r="C83" s="5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143"/>
      <c r="U83" s="60"/>
      <c r="V83" s="60"/>
      <c r="W83" s="60"/>
      <c r="X83" s="94"/>
      <c r="Y83" s="3"/>
      <c r="Z83" s="3"/>
      <c r="AA83" s="3"/>
      <c r="AB83" s="3"/>
      <c r="AC83" s="3"/>
      <c r="AD83" s="3"/>
    </row>
    <row r="84" spans="1:30">
      <c r="A84" s="63"/>
      <c r="B84" s="64" t="s">
        <v>204</v>
      </c>
      <c r="C84" s="5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143"/>
      <c r="U84" s="60"/>
      <c r="V84" s="60"/>
      <c r="W84" s="60"/>
      <c r="X84" s="94"/>
      <c r="Y84" s="3"/>
      <c r="Z84" s="3"/>
      <c r="AA84" s="3"/>
      <c r="AB84" s="3"/>
      <c r="AC84" s="3"/>
      <c r="AD84" s="3"/>
    </row>
    <row r="85" spans="1:30">
      <c r="A85" s="63"/>
      <c r="B85" s="60" t="s">
        <v>205</v>
      </c>
      <c r="C85" s="5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143"/>
      <c r="U85" s="60"/>
      <c r="V85" s="60"/>
      <c r="W85" s="60"/>
      <c r="X85" s="94"/>
      <c r="Y85" s="3"/>
      <c r="Z85" s="3"/>
      <c r="AA85" s="3"/>
      <c r="AB85" s="3"/>
      <c r="AC85" s="3"/>
      <c r="AD85" s="3"/>
    </row>
    <row r="86" spans="1:30">
      <c r="A86" s="63"/>
      <c r="B86" s="60" t="s">
        <v>206</v>
      </c>
      <c r="C86" s="3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143"/>
      <c r="U86" s="60"/>
      <c r="V86" s="60"/>
      <c r="W86" s="60"/>
      <c r="X86" s="94"/>
      <c r="Y86" s="3"/>
      <c r="Z86" s="3"/>
      <c r="AA86" s="3"/>
      <c r="AB86" s="3"/>
      <c r="AC86" s="3"/>
      <c r="AD86" s="3"/>
    </row>
    <row r="87" spans="1:30">
      <c r="A87" s="65"/>
      <c r="B87" s="64" t="s">
        <v>207</v>
      </c>
      <c r="C87" s="3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143"/>
      <c r="U87" s="60"/>
      <c r="V87" s="60"/>
      <c r="W87" s="60"/>
      <c r="X87" s="94"/>
      <c r="Y87" s="3"/>
      <c r="Z87" s="3"/>
      <c r="AA87" s="3"/>
      <c r="AB87" s="3"/>
      <c r="AC87" s="3"/>
      <c r="AD87" s="3"/>
    </row>
  </sheetData>
  <autoFilter xmlns:etc="http://www.wps.cn/officeDocument/2017/etCustomData" ref="A4:AD87" etc:filterBottomFollowUsedRange="0">
    <extLst/>
  </autoFilter>
  <sortState ref="A5:AD82">
    <sortCondition ref="V5:V82" descending="1"/>
  </sortState>
  <dataValidations count="3">
    <dataValidation type="list" allowBlank="1" showInputMessage="1" showErrorMessage="1" sqref="AA4 U1:U3 U83:U87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AC4 W1:W3 W83:W87">
      <formula1>"三好学生,三好学生标兵,优秀学生干部"</formula1>
    </dataValidation>
    <dataValidation type="list" allowBlank="1" showInputMessage="1" showErrorMessage="1" sqref="V1:V2 V83:V87">
      <formula1>$CQ$8:$CQ$48</formula1>
    </dataValidation>
  </dataValidations>
  <pageMargins left="0.700694444444445" right="0.700694444444445" top="0.751388888888889" bottom="0.751388888888889" header="0.298611111111111" footer="0.298611111111111"/>
  <pageSetup paperSize="9" scale="42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67"/>
  <sheetViews>
    <sheetView view="pageBreakPreview" zoomScaleNormal="70" topLeftCell="H1" workbookViewId="0">
      <selection activeCell="AC5" sqref="AC5:AC9"/>
    </sheetView>
  </sheetViews>
  <sheetFormatPr defaultColWidth="10" defaultRowHeight="14.25"/>
  <cols>
    <col min="2" max="2" width="17.875" customWidth="1"/>
  </cols>
  <sheetData>
    <row r="1" spans="1:30">
      <c r="A1" s="1" t="s">
        <v>0</v>
      </c>
      <c r="B1" s="10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4"/>
      <c r="Q1" s="4"/>
      <c r="R1" s="5"/>
      <c r="S1" s="7"/>
      <c r="T1" s="102"/>
      <c r="U1" s="5"/>
      <c r="V1" s="5"/>
      <c r="W1" s="103"/>
      <c r="X1" s="3"/>
      <c r="Y1" s="3"/>
      <c r="Z1" s="3"/>
      <c r="AA1" s="3"/>
      <c r="AB1" s="3"/>
      <c r="AC1" s="3"/>
      <c r="AD1" s="3"/>
    </row>
    <row r="2" ht="18.75" spans="1:30">
      <c r="A2" s="69" t="s">
        <v>208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ht="15.75" spans="1:30">
      <c r="A3" s="11" t="s">
        <v>2</v>
      </c>
      <c r="B3" s="104"/>
      <c r="C3" s="11" t="s">
        <v>3</v>
      </c>
      <c r="D3" s="12"/>
      <c r="E3" s="12"/>
      <c r="F3" s="12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6"/>
      <c r="R3" s="105"/>
      <c r="S3" s="107"/>
      <c r="T3" s="105"/>
      <c r="U3" s="105"/>
      <c r="V3" s="108"/>
      <c r="W3" s="109"/>
      <c r="X3" s="11" t="s">
        <v>4</v>
      </c>
      <c r="Y3" s="18"/>
      <c r="Z3" s="18"/>
      <c r="AA3" s="18"/>
      <c r="AB3" s="18"/>
      <c r="AC3" s="18"/>
      <c r="AD3" s="18"/>
    </row>
    <row r="4" ht="27" spans="1:30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1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0" t="s">
        <v>21</v>
      </c>
      <c r="R4" s="21" t="s">
        <v>22</v>
      </c>
      <c r="S4" s="21" t="s">
        <v>23</v>
      </c>
      <c r="T4" s="20" t="s">
        <v>24</v>
      </c>
      <c r="U4" s="21" t="s">
        <v>25</v>
      </c>
      <c r="V4" s="21" t="s">
        <v>26</v>
      </c>
      <c r="W4" s="110" t="s">
        <v>27</v>
      </c>
      <c r="X4" s="20" t="s">
        <v>28</v>
      </c>
      <c r="Y4" s="23" t="s">
        <v>29</v>
      </c>
      <c r="Z4" s="21" t="s">
        <v>30</v>
      </c>
      <c r="AA4" s="20" t="s">
        <v>31</v>
      </c>
      <c r="AB4" s="20" t="s">
        <v>32</v>
      </c>
      <c r="AC4" s="20" t="s">
        <v>33</v>
      </c>
      <c r="AD4" s="24" t="s">
        <v>34</v>
      </c>
    </row>
    <row r="5" spans="1:30">
      <c r="A5" s="25" t="s">
        <v>35</v>
      </c>
      <c r="B5" s="25" t="s">
        <v>209</v>
      </c>
      <c r="C5" s="26">
        <v>2025</v>
      </c>
      <c r="D5" s="25" t="s">
        <v>210</v>
      </c>
      <c r="E5" s="25">
        <v>2506110111</v>
      </c>
      <c r="F5" s="111" t="s">
        <v>211</v>
      </c>
      <c r="G5" s="39">
        <v>85</v>
      </c>
      <c r="H5" s="39">
        <v>9.05</v>
      </c>
      <c r="I5" s="32">
        <f>G5+H5</f>
        <v>94.05</v>
      </c>
      <c r="J5" s="39">
        <v>92.35</v>
      </c>
      <c r="K5" s="39">
        <v>1.7</v>
      </c>
      <c r="L5" s="39">
        <f t="shared" ref="L5:L62" si="0">J5+K5</f>
        <v>94.05</v>
      </c>
      <c r="M5" s="112">
        <v>77.65</v>
      </c>
      <c r="N5" s="39">
        <v>0</v>
      </c>
      <c r="O5" s="39">
        <v>77.65</v>
      </c>
      <c r="P5" s="39">
        <v>60</v>
      </c>
      <c r="Q5" s="39">
        <v>1</v>
      </c>
      <c r="R5" s="39">
        <f t="shared" ref="R5:R62" si="1">P5+Q5</f>
        <v>61</v>
      </c>
      <c r="S5" s="39">
        <v>60</v>
      </c>
      <c r="T5" s="113">
        <v>16</v>
      </c>
      <c r="U5" s="39">
        <f t="shared" ref="U5:U62" si="2">S5+T5</f>
        <v>76</v>
      </c>
      <c r="V5" s="39">
        <f t="shared" ref="V5:V62" si="3">I5*0.1+L5*0.75+O5*0.05+R5*0.05+U5*0.05</f>
        <v>90.675</v>
      </c>
      <c r="W5" s="114">
        <v>1</v>
      </c>
      <c r="X5" s="25">
        <v>1</v>
      </c>
      <c r="Y5" s="25" t="s">
        <v>40</v>
      </c>
      <c r="Z5" s="25">
        <v>58</v>
      </c>
      <c r="AA5" s="26" t="s">
        <v>41</v>
      </c>
      <c r="AB5" s="26"/>
      <c r="AC5" s="25" t="s">
        <v>42</v>
      </c>
      <c r="AD5" s="115"/>
    </row>
    <row r="6" spans="1:30">
      <c r="A6" s="25" t="s">
        <v>35</v>
      </c>
      <c r="B6" s="25" t="s">
        <v>209</v>
      </c>
      <c r="C6" s="26">
        <v>2025</v>
      </c>
      <c r="D6" s="25" t="s">
        <v>210</v>
      </c>
      <c r="E6" s="25">
        <v>2506110117</v>
      </c>
      <c r="F6" s="111" t="s">
        <v>212</v>
      </c>
      <c r="G6" s="39">
        <v>85</v>
      </c>
      <c r="H6" s="39">
        <v>3.05</v>
      </c>
      <c r="I6" s="32">
        <f>G6+H6</f>
        <v>88.05</v>
      </c>
      <c r="J6" s="39">
        <v>89.35</v>
      </c>
      <c r="K6" s="39">
        <v>1.2</v>
      </c>
      <c r="L6" s="39">
        <f t="shared" si="0"/>
        <v>90.55</v>
      </c>
      <c r="M6" s="112">
        <v>83.2</v>
      </c>
      <c r="N6" s="39">
        <v>0</v>
      </c>
      <c r="O6" s="39">
        <v>83.2</v>
      </c>
      <c r="P6" s="39">
        <v>60</v>
      </c>
      <c r="Q6" s="39">
        <v>0</v>
      </c>
      <c r="R6" s="39">
        <f t="shared" si="1"/>
        <v>60</v>
      </c>
      <c r="S6" s="39">
        <v>60</v>
      </c>
      <c r="T6" s="113">
        <v>35.5</v>
      </c>
      <c r="U6" s="39">
        <f t="shared" si="2"/>
        <v>95.5</v>
      </c>
      <c r="V6" s="39">
        <f t="shared" si="3"/>
        <v>88.6525</v>
      </c>
      <c r="W6" s="114">
        <v>2</v>
      </c>
      <c r="X6" s="25">
        <v>3</v>
      </c>
      <c r="Y6" s="25" t="s">
        <v>40</v>
      </c>
      <c r="Z6" s="25">
        <v>58</v>
      </c>
      <c r="AA6" s="26" t="s">
        <v>41</v>
      </c>
      <c r="AB6" s="26"/>
      <c r="AC6" s="26" t="s">
        <v>45</v>
      </c>
      <c r="AD6" s="115"/>
    </row>
    <row r="7" spans="1:30">
      <c r="A7" s="25" t="s">
        <v>35</v>
      </c>
      <c r="B7" s="25" t="s">
        <v>209</v>
      </c>
      <c r="C7" s="56">
        <v>2025</v>
      </c>
      <c r="D7" s="25" t="s">
        <v>213</v>
      </c>
      <c r="E7" s="114">
        <v>2506110143</v>
      </c>
      <c r="F7" s="25" t="s">
        <v>214</v>
      </c>
      <c r="G7" s="45">
        <v>85</v>
      </c>
      <c r="H7" s="45">
        <v>6.3</v>
      </c>
      <c r="I7" s="57" t="s">
        <v>215</v>
      </c>
      <c r="J7" s="45">
        <v>90.3488372093023</v>
      </c>
      <c r="K7" s="45">
        <v>1</v>
      </c>
      <c r="L7" s="39">
        <f t="shared" si="0"/>
        <v>91.3488372093023</v>
      </c>
      <c r="M7" s="45">
        <v>66.25</v>
      </c>
      <c r="N7" s="45">
        <v>0</v>
      </c>
      <c r="O7" s="45">
        <f>M7+N7</f>
        <v>66.25</v>
      </c>
      <c r="P7" s="45">
        <v>60</v>
      </c>
      <c r="Q7" s="45">
        <v>0</v>
      </c>
      <c r="R7" s="45">
        <f t="shared" si="1"/>
        <v>60</v>
      </c>
      <c r="S7" s="39">
        <v>60</v>
      </c>
      <c r="T7" s="39">
        <v>5.5</v>
      </c>
      <c r="U7" s="39">
        <f t="shared" si="2"/>
        <v>65.5</v>
      </c>
      <c r="V7" s="39">
        <f t="shared" si="3"/>
        <v>87.2291279069767</v>
      </c>
      <c r="W7" s="114">
        <v>3</v>
      </c>
      <c r="X7" s="25">
        <v>2</v>
      </c>
      <c r="Y7" s="25" t="s">
        <v>40</v>
      </c>
      <c r="Z7" s="25">
        <v>58</v>
      </c>
      <c r="AA7" s="26" t="s">
        <v>50</v>
      </c>
      <c r="AB7" s="26"/>
      <c r="AC7" s="26" t="s">
        <v>45</v>
      </c>
      <c r="AD7" s="115"/>
    </row>
    <row r="8" spans="1:30">
      <c r="A8" s="25" t="s">
        <v>35</v>
      </c>
      <c r="B8" s="25" t="s">
        <v>209</v>
      </c>
      <c r="C8" s="56">
        <v>2025</v>
      </c>
      <c r="D8" s="25" t="s">
        <v>213</v>
      </c>
      <c r="E8" s="114">
        <v>2506110133</v>
      </c>
      <c r="F8" s="25" t="s">
        <v>216</v>
      </c>
      <c r="G8" s="45">
        <v>85</v>
      </c>
      <c r="H8" s="45">
        <v>5.2</v>
      </c>
      <c r="I8" s="57" t="s">
        <v>217</v>
      </c>
      <c r="J8" s="45">
        <v>87.2558139534884</v>
      </c>
      <c r="K8" s="45">
        <v>1</v>
      </c>
      <c r="L8" s="39">
        <f t="shared" si="0"/>
        <v>88.2558139534884</v>
      </c>
      <c r="M8" s="45">
        <v>90.1</v>
      </c>
      <c r="N8" s="45">
        <v>0</v>
      </c>
      <c r="O8" s="45">
        <f>M8+N8</f>
        <v>90.1</v>
      </c>
      <c r="P8" s="45">
        <v>60</v>
      </c>
      <c r="Q8" s="45">
        <v>0</v>
      </c>
      <c r="R8" s="45">
        <f t="shared" si="1"/>
        <v>60</v>
      </c>
      <c r="S8" s="39">
        <v>60</v>
      </c>
      <c r="T8" s="39">
        <v>23.93</v>
      </c>
      <c r="U8" s="39">
        <f t="shared" si="2"/>
        <v>83.93</v>
      </c>
      <c r="V8" s="39">
        <f t="shared" si="3"/>
        <v>86.9133604651163</v>
      </c>
      <c r="W8" s="114">
        <v>4</v>
      </c>
      <c r="X8" s="25">
        <v>6</v>
      </c>
      <c r="Y8" s="25" t="s">
        <v>40</v>
      </c>
      <c r="Z8" s="25">
        <v>58</v>
      </c>
      <c r="AA8" s="26" t="s">
        <v>50</v>
      </c>
      <c r="AB8" s="26"/>
      <c r="AC8" s="26"/>
      <c r="AD8" s="115"/>
    </row>
    <row r="9" spans="1:30">
      <c r="A9" s="25" t="s">
        <v>35</v>
      </c>
      <c r="B9" s="25" t="s">
        <v>209</v>
      </c>
      <c r="C9" s="56">
        <v>2025</v>
      </c>
      <c r="D9" s="25" t="s">
        <v>213</v>
      </c>
      <c r="E9" s="114">
        <v>2506110155</v>
      </c>
      <c r="F9" s="25" t="s">
        <v>218</v>
      </c>
      <c r="G9" s="45">
        <v>85</v>
      </c>
      <c r="H9" s="45">
        <v>6.3</v>
      </c>
      <c r="I9" s="57" t="s">
        <v>215</v>
      </c>
      <c r="J9" s="45">
        <v>88.2558139534884</v>
      </c>
      <c r="K9" s="45">
        <v>1</v>
      </c>
      <c r="L9" s="39">
        <f t="shared" si="0"/>
        <v>89.2558139534884</v>
      </c>
      <c r="M9" s="45">
        <v>84.975</v>
      </c>
      <c r="N9" s="45">
        <v>0</v>
      </c>
      <c r="O9" s="45">
        <f>M9+N9</f>
        <v>84.975</v>
      </c>
      <c r="P9" s="45">
        <v>60</v>
      </c>
      <c r="Q9" s="45">
        <v>1.35</v>
      </c>
      <c r="R9" s="45">
        <f t="shared" si="1"/>
        <v>61.35</v>
      </c>
      <c r="S9" s="39">
        <v>60</v>
      </c>
      <c r="T9" s="39">
        <v>1</v>
      </c>
      <c r="U9" s="39">
        <f t="shared" si="2"/>
        <v>61</v>
      </c>
      <c r="V9" s="39">
        <f t="shared" si="3"/>
        <v>86.4381104651163</v>
      </c>
      <c r="W9" s="114">
        <v>5</v>
      </c>
      <c r="X9" s="25">
        <v>4</v>
      </c>
      <c r="Y9" s="25" t="s">
        <v>40</v>
      </c>
      <c r="Z9" s="25">
        <v>58</v>
      </c>
      <c r="AA9" s="26" t="s">
        <v>50</v>
      </c>
      <c r="AB9" s="26"/>
      <c r="AC9" s="26" t="s">
        <v>45</v>
      </c>
      <c r="AD9" s="115"/>
    </row>
    <row r="10" spans="1:30">
      <c r="A10" s="25" t="s">
        <v>35</v>
      </c>
      <c r="B10" s="25" t="s">
        <v>209</v>
      </c>
      <c r="C10" s="26">
        <v>2025</v>
      </c>
      <c r="D10" s="25" t="s">
        <v>210</v>
      </c>
      <c r="E10" s="25">
        <v>2506110121</v>
      </c>
      <c r="F10" s="111" t="s">
        <v>219</v>
      </c>
      <c r="G10" s="39">
        <v>85</v>
      </c>
      <c r="H10" s="39">
        <v>2.55</v>
      </c>
      <c r="I10" s="32">
        <f>G10+H10</f>
        <v>87.55</v>
      </c>
      <c r="J10" s="39">
        <v>86.2</v>
      </c>
      <c r="K10" s="39">
        <v>2.2</v>
      </c>
      <c r="L10" s="39">
        <f t="shared" si="0"/>
        <v>88.4</v>
      </c>
      <c r="M10" s="112">
        <v>74.9</v>
      </c>
      <c r="N10" s="39">
        <v>0</v>
      </c>
      <c r="O10" s="39">
        <v>74.9</v>
      </c>
      <c r="P10" s="39">
        <v>60</v>
      </c>
      <c r="Q10" s="39">
        <v>0.1</v>
      </c>
      <c r="R10" s="39">
        <f t="shared" si="1"/>
        <v>60.1</v>
      </c>
      <c r="S10" s="39">
        <v>60</v>
      </c>
      <c r="T10" s="113">
        <v>26</v>
      </c>
      <c r="U10" s="39">
        <f t="shared" si="2"/>
        <v>86</v>
      </c>
      <c r="V10" s="39">
        <f t="shared" si="3"/>
        <v>86.105</v>
      </c>
      <c r="W10" s="114">
        <v>6</v>
      </c>
      <c r="X10" s="25">
        <v>10</v>
      </c>
      <c r="Y10" s="25" t="s">
        <v>40</v>
      </c>
      <c r="Z10" s="25">
        <v>58</v>
      </c>
      <c r="AA10" s="26" t="s">
        <v>50</v>
      </c>
      <c r="AB10" s="26"/>
      <c r="AC10" s="26"/>
      <c r="AD10" s="115"/>
    </row>
    <row r="11" spans="1:30">
      <c r="A11" s="25" t="s">
        <v>35</v>
      </c>
      <c r="B11" s="25" t="s">
        <v>209</v>
      </c>
      <c r="C11" s="26">
        <v>2025</v>
      </c>
      <c r="D11" s="25" t="s">
        <v>210</v>
      </c>
      <c r="E11" s="25">
        <v>2506110102</v>
      </c>
      <c r="F11" s="111" t="s">
        <v>220</v>
      </c>
      <c r="G11" s="39">
        <v>85</v>
      </c>
      <c r="H11" s="39">
        <v>6.05</v>
      </c>
      <c r="I11" s="32">
        <f>G11+H11</f>
        <v>91.05</v>
      </c>
      <c r="J11" s="39">
        <v>86.56</v>
      </c>
      <c r="K11" s="39">
        <v>1</v>
      </c>
      <c r="L11" s="39">
        <f t="shared" si="0"/>
        <v>87.56</v>
      </c>
      <c r="M11" s="112">
        <v>84.65</v>
      </c>
      <c r="N11" s="39">
        <v>0</v>
      </c>
      <c r="O11" s="39">
        <v>84.65</v>
      </c>
      <c r="P11" s="39">
        <v>60</v>
      </c>
      <c r="Q11" s="39">
        <v>0.9</v>
      </c>
      <c r="R11" s="39">
        <f t="shared" si="1"/>
        <v>60.9</v>
      </c>
      <c r="S11" s="39">
        <v>60</v>
      </c>
      <c r="T11" s="113">
        <v>19</v>
      </c>
      <c r="U11" s="39">
        <f t="shared" si="2"/>
        <v>79</v>
      </c>
      <c r="V11" s="39">
        <f t="shared" si="3"/>
        <v>86.0025</v>
      </c>
      <c r="W11" s="114">
        <v>7</v>
      </c>
      <c r="X11" s="25">
        <v>9</v>
      </c>
      <c r="Y11" s="25" t="s">
        <v>40</v>
      </c>
      <c r="Z11" s="25">
        <v>58</v>
      </c>
      <c r="AA11" s="26" t="s">
        <v>50</v>
      </c>
      <c r="AB11" s="26"/>
      <c r="AC11" s="26"/>
      <c r="AD11" s="115"/>
    </row>
    <row r="12" spans="1:30">
      <c r="A12" s="25" t="s">
        <v>35</v>
      </c>
      <c r="B12" s="25" t="s">
        <v>209</v>
      </c>
      <c r="C12" s="26">
        <v>2025</v>
      </c>
      <c r="D12" s="25" t="s">
        <v>210</v>
      </c>
      <c r="E12" s="25">
        <v>2506110089</v>
      </c>
      <c r="F12" s="25" t="s">
        <v>221</v>
      </c>
      <c r="G12" s="39">
        <v>85</v>
      </c>
      <c r="H12" s="39">
        <v>1.25</v>
      </c>
      <c r="I12" s="32">
        <f>G12+H12</f>
        <v>86.25</v>
      </c>
      <c r="J12" s="39">
        <v>86.9</v>
      </c>
      <c r="K12" s="39">
        <v>1</v>
      </c>
      <c r="L12" s="39">
        <f t="shared" si="0"/>
        <v>87.9</v>
      </c>
      <c r="M12" s="112">
        <v>83.7</v>
      </c>
      <c r="N12" s="39">
        <v>0</v>
      </c>
      <c r="O12" s="39">
        <v>83.7</v>
      </c>
      <c r="P12" s="39">
        <v>60</v>
      </c>
      <c r="Q12" s="39">
        <v>0.2</v>
      </c>
      <c r="R12" s="39">
        <f t="shared" si="1"/>
        <v>60.2</v>
      </c>
      <c r="S12" s="39">
        <v>60</v>
      </c>
      <c r="T12" s="113">
        <v>9</v>
      </c>
      <c r="U12" s="39">
        <f t="shared" si="2"/>
        <v>69</v>
      </c>
      <c r="V12" s="39">
        <f t="shared" si="3"/>
        <v>85.195</v>
      </c>
      <c r="W12" s="114">
        <v>8</v>
      </c>
      <c r="X12" s="25">
        <v>8</v>
      </c>
      <c r="Y12" s="25" t="s">
        <v>40</v>
      </c>
      <c r="Z12" s="25">
        <v>58</v>
      </c>
      <c r="AA12" s="26" t="s">
        <v>50</v>
      </c>
      <c r="AB12" s="26"/>
      <c r="AC12" s="26"/>
      <c r="AD12" s="115"/>
    </row>
    <row r="13" spans="1:30">
      <c r="A13" s="25" t="s">
        <v>35</v>
      </c>
      <c r="B13" s="25" t="s">
        <v>209</v>
      </c>
      <c r="C13" s="56">
        <v>2025</v>
      </c>
      <c r="D13" s="25" t="s">
        <v>213</v>
      </c>
      <c r="E13" s="114">
        <v>2506110140</v>
      </c>
      <c r="F13" s="25" t="s">
        <v>222</v>
      </c>
      <c r="G13" s="45">
        <v>85</v>
      </c>
      <c r="H13" s="45">
        <v>1.6</v>
      </c>
      <c r="I13" s="57" t="s">
        <v>223</v>
      </c>
      <c r="J13" s="45">
        <v>87.6744186046512</v>
      </c>
      <c r="K13" s="45">
        <v>1</v>
      </c>
      <c r="L13" s="39">
        <f t="shared" si="0"/>
        <v>88.6744186046512</v>
      </c>
      <c r="M13" s="45">
        <v>77.95</v>
      </c>
      <c r="N13" s="45">
        <v>0</v>
      </c>
      <c r="O13" s="45">
        <f>M13+N13</f>
        <v>77.95</v>
      </c>
      <c r="P13" s="45">
        <v>60</v>
      </c>
      <c r="Q13" s="45">
        <v>0</v>
      </c>
      <c r="R13" s="45">
        <f t="shared" si="1"/>
        <v>60</v>
      </c>
      <c r="S13" s="39">
        <v>60</v>
      </c>
      <c r="T13" s="39">
        <v>1.5</v>
      </c>
      <c r="U13" s="39">
        <f t="shared" si="2"/>
        <v>61.5</v>
      </c>
      <c r="V13" s="39">
        <f t="shared" si="3"/>
        <v>85.1383139534884</v>
      </c>
      <c r="W13" s="114">
        <v>9</v>
      </c>
      <c r="X13" s="25">
        <v>5</v>
      </c>
      <c r="Y13" s="25" t="s">
        <v>40</v>
      </c>
      <c r="Z13" s="25">
        <v>58</v>
      </c>
      <c r="AA13" s="26" t="s">
        <v>68</v>
      </c>
      <c r="AB13" s="26"/>
      <c r="AC13" s="26"/>
      <c r="AD13" s="115"/>
    </row>
    <row r="14" spans="1:30">
      <c r="A14" s="25" t="s">
        <v>35</v>
      </c>
      <c r="B14" s="25" t="s">
        <v>209</v>
      </c>
      <c r="C14" s="26">
        <v>2025</v>
      </c>
      <c r="D14" s="25" t="s">
        <v>210</v>
      </c>
      <c r="E14" s="25">
        <v>2506110093</v>
      </c>
      <c r="F14" s="111" t="s">
        <v>224</v>
      </c>
      <c r="G14" s="39">
        <v>85</v>
      </c>
      <c r="H14" s="39">
        <v>0.45</v>
      </c>
      <c r="I14" s="32">
        <f>G14+H14</f>
        <v>85.45</v>
      </c>
      <c r="J14" s="39">
        <v>87.19</v>
      </c>
      <c r="K14" s="39">
        <v>1</v>
      </c>
      <c r="L14" s="39">
        <f t="shared" si="0"/>
        <v>88.19</v>
      </c>
      <c r="M14" s="112">
        <v>79.9</v>
      </c>
      <c r="N14" s="39">
        <v>0</v>
      </c>
      <c r="O14" s="39">
        <v>79.9</v>
      </c>
      <c r="P14" s="39">
        <v>60</v>
      </c>
      <c r="Q14" s="39">
        <v>0</v>
      </c>
      <c r="R14" s="39">
        <f t="shared" si="1"/>
        <v>60</v>
      </c>
      <c r="S14" s="39">
        <v>60</v>
      </c>
      <c r="T14" s="113">
        <v>0</v>
      </c>
      <c r="U14" s="39">
        <f t="shared" si="2"/>
        <v>60</v>
      </c>
      <c r="V14" s="39">
        <f t="shared" si="3"/>
        <v>84.6825</v>
      </c>
      <c r="W14" s="114">
        <v>10</v>
      </c>
      <c r="X14" s="25">
        <v>7</v>
      </c>
      <c r="Y14" s="25" t="s">
        <v>40</v>
      </c>
      <c r="Z14" s="25">
        <v>58</v>
      </c>
      <c r="AA14" s="26" t="s">
        <v>68</v>
      </c>
      <c r="AB14" s="26"/>
      <c r="AC14" s="26"/>
      <c r="AD14" s="115"/>
    </row>
    <row r="15" spans="1:30">
      <c r="A15" s="25" t="s">
        <v>35</v>
      </c>
      <c r="B15" s="25" t="s">
        <v>209</v>
      </c>
      <c r="C15" s="26">
        <v>2025</v>
      </c>
      <c r="D15" s="25" t="s">
        <v>210</v>
      </c>
      <c r="E15" s="25">
        <v>2506110088</v>
      </c>
      <c r="F15" s="25" t="s">
        <v>225</v>
      </c>
      <c r="G15" s="39">
        <v>85</v>
      </c>
      <c r="H15" s="39">
        <v>0.85</v>
      </c>
      <c r="I15" s="32">
        <f>G15+H15</f>
        <v>85.85</v>
      </c>
      <c r="J15" s="39">
        <v>85.01</v>
      </c>
      <c r="K15" s="39">
        <v>1</v>
      </c>
      <c r="L15" s="39">
        <f t="shared" si="0"/>
        <v>86.01</v>
      </c>
      <c r="M15" s="112">
        <v>85.5</v>
      </c>
      <c r="N15" s="39">
        <v>0</v>
      </c>
      <c r="O15" s="39">
        <v>85.5</v>
      </c>
      <c r="P15" s="39">
        <v>60</v>
      </c>
      <c r="Q15" s="39">
        <v>0.2</v>
      </c>
      <c r="R15" s="39">
        <f t="shared" si="1"/>
        <v>60.2</v>
      </c>
      <c r="S15" s="39">
        <v>60</v>
      </c>
      <c r="T15" s="113">
        <v>14.2</v>
      </c>
      <c r="U15" s="39">
        <f t="shared" si="2"/>
        <v>74.2</v>
      </c>
      <c r="V15" s="39">
        <f t="shared" si="3"/>
        <v>84.0875</v>
      </c>
      <c r="W15" s="114">
        <v>11</v>
      </c>
      <c r="X15" s="25">
        <v>12</v>
      </c>
      <c r="Y15" s="25" t="s">
        <v>40</v>
      </c>
      <c r="Z15" s="25">
        <v>58</v>
      </c>
      <c r="AA15" s="26" t="s">
        <v>68</v>
      </c>
      <c r="AB15" s="26"/>
      <c r="AC15" s="26"/>
      <c r="AD15" s="115"/>
    </row>
    <row r="16" spans="1:30">
      <c r="A16" s="25" t="s">
        <v>35</v>
      </c>
      <c r="B16" s="25" t="s">
        <v>209</v>
      </c>
      <c r="C16" s="56">
        <v>2025</v>
      </c>
      <c r="D16" s="25" t="s">
        <v>213</v>
      </c>
      <c r="E16" s="114">
        <v>2506110132</v>
      </c>
      <c r="F16" s="25" t="s">
        <v>226</v>
      </c>
      <c r="G16" s="45">
        <v>85</v>
      </c>
      <c r="H16" s="45">
        <v>2.3</v>
      </c>
      <c r="I16" s="57" t="s">
        <v>227</v>
      </c>
      <c r="J16" s="45">
        <v>85</v>
      </c>
      <c r="K16" s="45">
        <v>1</v>
      </c>
      <c r="L16" s="39">
        <f t="shared" si="0"/>
        <v>86</v>
      </c>
      <c r="M16" s="45">
        <v>83.7</v>
      </c>
      <c r="N16" s="45">
        <v>0</v>
      </c>
      <c r="O16" s="45">
        <f>M16+N16</f>
        <v>83.7</v>
      </c>
      <c r="P16" s="45">
        <v>60</v>
      </c>
      <c r="Q16" s="45">
        <v>0.8</v>
      </c>
      <c r="R16" s="45">
        <f t="shared" si="1"/>
        <v>60.8</v>
      </c>
      <c r="S16" s="39">
        <v>60</v>
      </c>
      <c r="T16" s="39">
        <v>12</v>
      </c>
      <c r="U16" s="39">
        <f t="shared" si="2"/>
        <v>72</v>
      </c>
      <c r="V16" s="39">
        <f t="shared" si="3"/>
        <v>84.055</v>
      </c>
      <c r="W16" s="114">
        <v>12</v>
      </c>
      <c r="X16" s="25">
        <v>13</v>
      </c>
      <c r="Y16" s="25" t="s">
        <v>40</v>
      </c>
      <c r="Z16" s="25">
        <v>58</v>
      </c>
      <c r="AA16" s="26" t="s">
        <v>68</v>
      </c>
      <c r="AB16" s="26"/>
      <c r="AC16" s="26"/>
      <c r="AD16" s="115"/>
    </row>
    <row r="17" spans="1:30">
      <c r="A17" s="25" t="s">
        <v>35</v>
      </c>
      <c r="B17" s="25" t="s">
        <v>209</v>
      </c>
      <c r="C17" s="56">
        <v>2025</v>
      </c>
      <c r="D17" s="25" t="s">
        <v>213</v>
      </c>
      <c r="E17" s="114">
        <v>2506110157</v>
      </c>
      <c r="F17" s="25" t="s">
        <v>228</v>
      </c>
      <c r="G17" s="45">
        <v>85</v>
      </c>
      <c r="H17" s="45">
        <v>4.8</v>
      </c>
      <c r="I17" s="57" t="s">
        <v>229</v>
      </c>
      <c r="J17" s="45">
        <v>84.6279069767442</v>
      </c>
      <c r="K17" s="45">
        <v>0.35</v>
      </c>
      <c r="L17" s="39">
        <f t="shared" si="0"/>
        <v>84.9779069767442</v>
      </c>
      <c r="M17" s="45">
        <v>85.95</v>
      </c>
      <c r="N17" s="45">
        <v>0</v>
      </c>
      <c r="O17" s="45">
        <f>M17+N17</f>
        <v>85.95</v>
      </c>
      <c r="P17" s="45">
        <v>60</v>
      </c>
      <c r="Q17" s="45">
        <v>0.2</v>
      </c>
      <c r="R17" s="45">
        <f t="shared" si="1"/>
        <v>60.2</v>
      </c>
      <c r="S17" s="39">
        <v>60</v>
      </c>
      <c r="T17" s="39">
        <v>4.5</v>
      </c>
      <c r="U17" s="39">
        <f t="shared" si="2"/>
        <v>64.5</v>
      </c>
      <c r="V17" s="39">
        <f t="shared" si="3"/>
        <v>83.2459302325582</v>
      </c>
      <c r="W17" s="114">
        <v>13</v>
      </c>
      <c r="X17" s="25">
        <v>15</v>
      </c>
      <c r="Y17" s="25" t="s">
        <v>40</v>
      </c>
      <c r="Z17" s="25">
        <v>58</v>
      </c>
      <c r="AA17" s="26" t="s">
        <v>68</v>
      </c>
      <c r="AB17" s="26"/>
      <c r="AC17" s="26"/>
      <c r="AD17" s="115"/>
    </row>
    <row r="18" spans="1:30">
      <c r="A18" s="25" t="s">
        <v>35</v>
      </c>
      <c r="B18" s="25" t="s">
        <v>209</v>
      </c>
      <c r="C18" s="26">
        <v>2025</v>
      </c>
      <c r="D18" s="25" t="s">
        <v>210</v>
      </c>
      <c r="E18" s="25">
        <v>2506110090</v>
      </c>
      <c r="F18" s="25" t="s">
        <v>230</v>
      </c>
      <c r="G18" s="39">
        <v>85</v>
      </c>
      <c r="H18" s="39">
        <v>1.85</v>
      </c>
      <c r="I18" s="32">
        <f>G18+H18</f>
        <v>86.85</v>
      </c>
      <c r="J18" s="39">
        <v>84.16</v>
      </c>
      <c r="K18" s="39">
        <v>1.1</v>
      </c>
      <c r="L18" s="39">
        <f t="shared" si="0"/>
        <v>85.26</v>
      </c>
      <c r="M18" s="112">
        <v>77.25</v>
      </c>
      <c r="N18" s="39">
        <v>0</v>
      </c>
      <c r="O18" s="39">
        <v>77.25</v>
      </c>
      <c r="P18" s="39">
        <v>60</v>
      </c>
      <c r="Q18" s="39">
        <v>1.2</v>
      </c>
      <c r="R18" s="39">
        <f t="shared" si="1"/>
        <v>61.2</v>
      </c>
      <c r="S18" s="39">
        <v>60</v>
      </c>
      <c r="T18" s="113">
        <v>6.7</v>
      </c>
      <c r="U18" s="39">
        <f t="shared" si="2"/>
        <v>66.7</v>
      </c>
      <c r="V18" s="39">
        <f t="shared" si="3"/>
        <v>82.8875</v>
      </c>
      <c r="W18" s="114">
        <v>14</v>
      </c>
      <c r="X18" s="25">
        <v>16</v>
      </c>
      <c r="Y18" s="25" t="s">
        <v>40</v>
      </c>
      <c r="Z18" s="25">
        <v>58</v>
      </c>
      <c r="AA18" s="26" t="s">
        <v>68</v>
      </c>
      <c r="AB18" s="26"/>
      <c r="AC18" s="26"/>
      <c r="AD18" s="115"/>
    </row>
    <row r="19" spans="1:30">
      <c r="A19" s="25" t="s">
        <v>35</v>
      </c>
      <c r="B19" s="25" t="s">
        <v>209</v>
      </c>
      <c r="C19" s="56">
        <v>2025</v>
      </c>
      <c r="D19" s="25" t="s">
        <v>213</v>
      </c>
      <c r="E19" s="114">
        <v>2506110141</v>
      </c>
      <c r="F19" s="25" t="s">
        <v>231</v>
      </c>
      <c r="G19" s="45">
        <v>85</v>
      </c>
      <c r="H19" s="45">
        <v>0.7</v>
      </c>
      <c r="I19" s="57" t="s">
        <v>232</v>
      </c>
      <c r="J19" s="45">
        <v>85.1860465116279</v>
      </c>
      <c r="K19" s="45">
        <v>1</v>
      </c>
      <c r="L19" s="39">
        <f t="shared" si="0"/>
        <v>86.1860465116279</v>
      </c>
      <c r="M19" s="45">
        <v>78.15</v>
      </c>
      <c r="N19" s="45">
        <v>0</v>
      </c>
      <c r="O19" s="45">
        <f>M19+N19</f>
        <v>78.15</v>
      </c>
      <c r="P19" s="45">
        <v>60</v>
      </c>
      <c r="Q19" s="45">
        <v>0</v>
      </c>
      <c r="R19" s="45">
        <f t="shared" si="1"/>
        <v>60</v>
      </c>
      <c r="S19" s="39">
        <v>60</v>
      </c>
      <c r="T19" s="39">
        <v>-5</v>
      </c>
      <c r="U19" s="39">
        <f t="shared" si="2"/>
        <v>55</v>
      </c>
      <c r="V19" s="39">
        <f t="shared" si="3"/>
        <v>82.8670348837209</v>
      </c>
      <c r="W19" s="114">
        <v>15</v>
      </c>
      <c r="X19" s="25">
        <v>11</v>
      </c>
      <c r="Y19" s="25" t="s">
        <v>40</v>
      </c>
      <c r="Z19" s="25">
        <v>58</v>
      </c>
      <c r="AA19" s="26" t="s">
        <v>68</v>
      </c>
      <c r="AB19" s="26"/>
      <c r="AC19" s="26"/>
      <c r="AD19" s="115"/>
    </row>
    <row r="20" spans="1:30">
      <c r="A20" s="25" t="s">
        <v>35</v>
      </c>
      <c r="B20" s="25" t="s">
        <v>209</v>
      </c>
      <c r="C20" s="56">
        <v>2025</v>
      </c>
      <c r="D20" s="25" t="s">
        <v>213</v>
      </c>
      <c r="E20" s="114">
        <v>2506110131</v>
      </c>
      <c r="F20" s="25" t="s">
        <v>233</v>
      </c>
      <c r="G20" s="45">
        <v>85</v>
      </c>
      <c r="H20" s="45">
        <v>4.2</v>
      </c>
      <c r="I20" s="57" t="s">
        <v>234</v>
      </c>
      <c r="J20" s="45">
        <v>83.2790697674419</v>
      </c>
      <c r="K20" s="45">
        <v>1</v>
      </c>
      <c r="L20" s="39">
        <f t="shared" si="0"/>
        <v>84.2790697674419</v>
      </c>
      <c r="M20" s="45">
        <v>81.15</v>
      </c>
      <c r="N20" s="45">
        <v>0</v>
      </c>
      <c r="O20" s="45">
        <f>M20+N20</f>
        <v>81.15</v>
      </c>
      <c r="P20" s="45">
        <v>60</v>
      </c>
      <c r="Q20" s="45">
        <v>0</v>
      </c>
      <c r="R20" s="45">
        <f t="shared" si="1"/>
        <v>60</v>
      </c>
      <c r="S20" s="39">
        <v>60</v>
      </c>
      <c r="T20" s="39">
        <v>5.5</v>
      </c>
      <c r="U20" s="39">
        <f t="shared" si="2"/>
        <v>65.5</v>
      </c>
      <c r="V20" s="39">
        <f t="shared" si="3"/>
        <v>82.4618023255814</v>
      </c>
      <c r="W20" s="114">
        <v>16</v>
      </c>
      <c r="X20" s="25">
        <v>19</v>
      </c>
      <c r="Y20" s="25" t="s">
        <v>40</v>
      </c>
      <c r="Z20" s="25">
        <v>58</v>
      </c>
      <c r="AA20" s="26" t="s">
        <v>68</v>
      </c>
      <c r="AB20" s="26"/>
      <c r="AC20" s="26"/>
      <c r="AD20" s="115"/>
    </row>
    <row r="21" spans="1:30">
      <c r="A21" s="25" t="s">
        <v>35</v>
      </c>
      <c r="B21" s="25" t="s">
        <v>209</v>
      </c>
      <c r="C21" s="26">
        <v>2025</v>
      </c>
      <c r="D21" s="25" t="s">
        <v>210</v>
      </c>
      <c r="E21" s="25">
        <v>2506110122</v>
      </c>
      <c r="F21" s="111" t="s">
        <v>235</v>
      </c>
      <c r="G21" s="39">
        <v>85</v>
      </c>
      <c r="H21" s="39">
        <v>1</v>
      </c>
      <c r="I21" s="32" t="s">
        <v>236</v>
      </c>
      <c r="J21" s="39">
        <v>82.19</v>
      </c>
      <c r="K21" s="39">
        <v>1.2</v>
      </c>
      <c r="L21" s="39">
        <f t="shared" si="0"/>
        <v>83.39</v>
      </c>
      <c r="M21" s="112">
        <v>78.25</v>
      </c>
      <c r="N21" s="39">
        <v>0</v>
      </c>
      <c r="O21" s="39">
        <v>78.25</v>
      </c>
      <c r="P21" s="39">
        <v>60</v>
      </c>
      <c r="Q21" s="39">
        <v>0</v>
      </c>
      <c r="R21" s="39">
        <f t="shared" si="1"/>
        <v>60</v>
      </c>
      <c r="S21" s="39">
        <v>60</v>
      </c>
      <c r="T21" s="113">
        <v>26</v>
      </c>
      <c r="U21" s="39">
        <f t="shared" si="2"/>
        <v>86</v>
      </c>
      <c r="V21" s="39">
        <f t="shared" si="3"/>
        <v>82.355</v>
      </c>
      <c r="W21" s="114">
        <v>17</v>
      </c>
      <c r="X21" s="25">
        <v>26</v>
      </c>
      <c r="Y21" s="25" t="s">
        <v>40</v>
      </c>
      <c r="Z21" s="25">
        <v>58</v>
      </c>
      <c r="AA21" s="26" t="s">
        <v>68</v>
      </c>
      <c r="AB21" s="26"/>
      <c r="AC21" s="26"/>
      <c r="AD21" s="115"/>
    </row>
    <row r="22" spans="1:30">
      <c r="A22" s="25" t="s">
        <v>35</v>
      </c>
      <c r="B22" s="25" t="s">
        <v>209</v>
      </c>
      <c r="C22" s="56">
        <v>2025</v>
      </c>
      <c r="D22" s="25" t="s">
        <v>213</v>
      </c>
      <c r="E22" s="114">
        <v>2506110150</v>
      </c>
      <c r="F22" s="25" t="s">
        <v>237</v>
      </c>
      <c r="G22" s="45">
        <v>85</v>
      </c>
      <c r="H22" s="45">
        <v>0.1</v>
      </c>
      <c r="I22" s="57" t="s">
        <v>238</v>
      </c>
      <c r="J22" s="45">
        <v>84.8953488372093</v>
      </c>
      <c r="K22" s="45">
        <v>1</v>
      </c>
      <c r="L22" s="39">
        <f t="shared" si="0"/>
        <v>85.8953488372093</v>
      </c>
      <c r="M22" s="45">
        <v>72.9</v>
      </c>
      <c r="N22" s="45">
        <v>0</v>
      </c>
      <c r="O22" s="45">
        <f>M22+N22</f>
        <v>72.9</v>
      </c>
      <c r="P22" s="45">
        <v>60</v>
      </c>
      <c r="Q22" s="45">
        <v>0</v>
      </c>
      <c r="R22" s="45">
        <f t="shared" si="1"/>
        <v>60</v>
      </c>
      <c r="S22" s="39">
        <v>60</v>
      </c>
      <c r="T22" s="39">
        <v>-4.5</v>
      </c>
      <c r="U22" s="39">
        <f t="shared" si="2"/>
        <v>55.5</v>
      </c>
      <c r="V22" s="39">
        <f t="shared" si="3"/>
        <v>82.351511627907</v>
      </c>
      <c r="W22" s="114">
        <v>18</v>
      </c>
      <c r="X22" s="25">
        <v>14</v>
      </c>
      <c r="Y22" s="25" t="s">
        <v>40</v>
      </c>
      <c r="Z22" s="25">
        <v>58</v>
      </c>
      <c r="AA22" s="26" t="s">
        <v>68</v>
      </c>
      <c r="AB22" s="26"/>
      <c r="AC22" s="26"/>
      <c r="AD22" s="115"/>
    </row>
    <row r="23" spans="1:30">
      <c r="A23" s="25" t="s">
        <v>35</v>
      </c>
      <c r="B23" s="25" t="s">
        <v>209</v>
      </c>
      <c r="C23" s="56">
        <v>2025</v>
      </c>
      <c r="D23" s="25" t="s">
        <v>213</v>
      </c>
      <c r="E23" s="114">
        <v>2506110139</v>
      </c>
      <c r="F23" s="25" t="s">
        <v>239</v>
      </c>
      <c r="G23" s="45">
        <v>85</v>
      </c>
      <c r="H23" s="45">
        <v>0.2</v>
      </c>
      <c r="I23" s="57">
        <f t="shared" ref="I23:I62" si="4">G23+H23</f>
        <v>85.2</v>
      </c>
      <c r="J23" s="45">
        <v>83.9418604651163</v>
      </c>
      <c r="K23" s="45">
        <v>1</v>
      </c>
      <c r="L23" s="39">
        <f t="shared" si="0"/>
        <v>84.9418604651163</v>
      </c>
      <c r="M23" s="45">
        <v>85.2</v>
      </c>
      <c r="N23" s="45">
        <v>0</v>
      </c>
      <c r="O23" s="45">
        <f>M23+N23</f>
        <v>85.2</v>
      </c>
      <c r="P23" s="45">
        <v>60</v>
      </c>
      <c r="Q23" s="45">
        <v>0</v>
      </c>
      <c r="R23" s="45">
        <f t="shared" si="1"/>
        <v>60</v>
      </c>
      <c r="S23" s="39">
        <v>60</v>
      </c>
      <c r="T23" s="39">
        <v>-4.5</v>
      </c>
      <c r="U23" s="39">
        <f t="shared" si="2"/>
        <v>55.5</v>
      </c>
      <c r="V23" s="39">
        <f t="shared" si="3"/>
        <v>82.2613953488372</v>
      </c>
      <c r="W23" s="114">
        <v>19</v>
      </c>
      <c r="X23" s="25">
        <v>18</v>
      </c>
      <c r="Y23" s="25" t="s">
        <v>40</v>
      </c>
      <c r="Z23" s="25">
        <v>58</v>
      </c>
      <c r="AA23" s="26" t="s">
        <v>68</v>
      </c>
      <c r="AB23" s="26"/>
      <c r="AC23" s="26"/>
      <c r="AD23" s="115"/>
    </row>
    <row r="24" spans="1:30">
      <c r="A24" s="25" t="s">
        <v>35</v>
      </c>
      <c r="B24" s="25" t="s">
        <v>209</v>
      </c>
      <c r="C24" s="26">
        <v>2025</v>
      </c>
      <c r="D24" s="25" t="s">
        <v>210</v>
      </c>
      <c r="E24" s="25">
        <v>2506110114</v>
      </c>
      <c r="F24" s="111" t="s">
        <v>240</v>
      </c>
      <c r="G24" s="39">
        <v>85</v>
      </c>
      <c r="H24" s="39">
        <v>3.2</v>
      </c>
      <c r="I24" s="32">
        <f t="shared" si="4"/>
        <v>88.2</v>
      </c>
      <c r="J24" s="39">
        <v>82.28</v>
      </c>
      <c r="K24" s="39">
        <v>1</v>
      </c>
      <c r="L24" s="39">
        <f t="shared" si="0"/>
        <v>83.28</v>
      </c>
      <c r="M24" s="112">
        <v>84.325</v>
      </c>
      <c r="N24" s="113">
        <v>2</v>
      </c>
      <c r="O24" s="116">
        <v>86.325</v>
      </c>
      <c r="P24" s="39">
        <v>60</v>
      </c>
      <c r="Q24" s="39">
        <v>0.2</v>
      </c>
      <c r="R24" s="39">
        <f t="shared" si="1"/>
        <v>60.2</v>
      </c>
      <c r="S24" s="39">
        <v>60</v>
      </c>
      <c r="T24" s="113">
        <v>13</v>
      </c>
      <c r="U24" s="39">
        <f t="shared" si="2"/>
        <v>73</v>
      </c>
      <c r="V24" s="39">
        <f t="shared" si="3"/>
        <v>82.25625</v>
      </c>
      <c r="W24" s="114">
        <v>20</v>
      </c>
      <c r="X24" s="25">
        <v>25</v>
      </c>
      <c r="Y24" s="25" t="s">
        <v>40</v>
      </c>
      <c r="Z24" s="25">
        <v>58</v>
      </c>
      <c r="AA24" s="26" t="s">
        <v>68</v>
      </c>
      <c r="AB24" s="26"/>
      <c r="AC24" s="26"/>
      <c r="AD24" s="115"/>
    </row>
    <row r="25" spans="1:30">
      <c r="A25" s="25" t="s">
        <v>35</v>
      </c>
      <c r="B25" s="25" t="s">
        <v>209</v>
      </c>
      <c r="C25" s="26">
        <v>2025</v>
      </c>
      <c r="D25" s="25" t="s">
        <v>210</v>
      </c>
      <c r="E25" s="25">
        <v>2506110087</v>
      </c>
      <c r="F25" s="25" t="s">
        <v>241</v>
      </c>
      <c r="G25" s="39">
        <v>85</v>
      </c>
      <c r="H25" s="39">
        <v>1.25</v>
      </c>
      <c r="I25" s="32">
        <f t="shared" si="4"/>
        <v>86.25</v>
      </c>
      <c r="J25" s="39">
        <v>82.51</v>
      </c>
      <c r="K25" s="39">
        <v>1</v>
      </c>
      <c r="L25" s="39">
        <f t="shared" si="0"/>
        <v>83.51</v>
      </c>
      <c r="M25" s="112">
        <v>85.1</v>
      </c>
      <c r="N25" s="39">
        <v>0</v>
      </c>
      <c r="O25" s="39">
        <v>85.1</v>
      </c>
      <c r="P25" s="39">
        <v>60</v>
      </c>
      <c r="Q25" s="39">
        <v>0.2</v>
      </c>
      <c r="R25" s="39">
        <f t="shared" si="1"/>
        <v>60.2</v>
      </c>
      <c r="S25" s="39">
        <v>60</v>
      </c>
      <c r="T25" s="113">
        <v>10.98</v>
      </c>
      <c r="U25" s="39">
        <f t="shared" si="2"/>
        <v>70.98</v>
      </c>
      <c r="V25" s="39">
        <f t="shared" si="3"/>
        <v>82.0715</v>
      </c>
      <c r="W25" s="114">
        <v>21</v>
      </c>
      <c r="X25" s="25">
        <v>22</v>
      </c>
      <c r="Y25" s="56" t="s">
        <v>40</v>
      </c>
      <c r="Z25" s="25">
        <v>58</v>
      </c>
      <c r="AA25" s="26" t="s">
        <v>68</v>
      </c>
      <c r="AB25" s="26"/>
      <c r="AC25" s="26"/>
      <c r="AD25" s="115"/>
    </row>
    <row r="26" spans="1:30">
      <c r="A26" s="25" t="s">
        <v>35</v>
      </c>
      <c r="B26" s="25" t="s">
        <v>209</v>
      </c>
      <c r="C26" s="56">
        <v>2025</v>
      </c>
      <c r="D26" s="25" t="s">
        <v>213</v>
      </c>
      <c r="E26" s="114">
        <v>2506110151</v>
      </c>
      <c r="F26" s="25" t="s">
        <v>242</v>
      </c>
      <c r="G26" s="45">
        <v>85</v>
      </c>
      <c r="H26" s="45">
        <v>5.8</v>
      </c>
      <c r="I26" s="57">
        <f t="shared" si="4"/>
        <v>90.8</v>
      </c>
      <c r="J26" s="45">
        <v>81.6744186046512</v>
      </c>
      <c r="K26" s="45">
        <v>1</v>
      </c>
      <c r="L26" s="39">
        <f t="shared" si="0"/>
        <v>82.6744186046512</v>
      </c>
      <c r="M26" s="45">
        <v>78.45</v>
      </c>
      <c r="N26" s="45">
        <v>0</v>
      </c>
      <c r="O26" s="45">
        <f>M26+N26</f>
        <v>78.45</v>
      </c>
      <c r="P26" s="45">
        <v>60</v>
      </c>
      <c r="Q26" s="45">
        <v>0.65</v>
      </c>
      <c r="R26" s="45">
        <f t="shared" si="1"/>
        <v>60.65</v>
      </c>
      <c r="S26" s="39">
        <v>60</v>
      </c>
      <c r="T26" s="39">
        <v>13.2</v>
      </c>
      <c r="U26" s="39">
        <f t="shared" si="2"/>
        <v>73.2</v>
      </c>
      <c r="V26" s="39">
        <f t="shared" si="3"/>
        <v>81.7008139534884</v>
      </c>
      <c r="W26" s="114">
        <v>22</v>
      </c>
      <c r="X26" s="25">
        <v>29</v>
      </c>
      <c r="Y26" s="25" t="s">
        <v>40</v>
      </c>
      <c r="Z26" s="25">
        <v>58</v>
      </c>
      <c r="AA26" s="26" t="s">
        <v>68</v>
      </c>
      <c r="AB26" s="26"/>
      <c r="AC26" s="26"/>
      <c r="AD26" s="115"/>
    </row>
    <row r="27" spans="1:30">
      <c r="A27" s="25" t="s">
        <v>35</v>
      </c>
      <c r="B27" s="25" t="s">
        <v>209</v>
      </c>
      <c r="C27" s="56">
        <v>2025</v>
      </c>
      <c r="D27" s="25" t="s">
        <v>213</v>
      </c>
      <c r="E27" s="114">
        <v>2506110146</v>
      </c>
      <c r="F27" s="25" t="s">
        <v>243</v>
      </c>
      <c r="G27" s="45">
        <v>85</v>
      </c>
      <c r="H27" s="45">
        <v>0.6</v>
      </c>
      <c r="I27" s="57">
        <f t="shared" si="4"/>
        <v>85.6</v>
      </c>
      <c r="J27" s="45">
        <v>82.5232558139535</v>
      </c>
      <c r="K27" s="45">
        <v>1</v>
      </c>
      <c r="L27" s="39">
        <f t="shared" si="0"/>
        <v>83.5232558139535</v>
      </c>
      <c r="M27" s="45">
        <v>77.2</v>
      </c>
      <c r="N27" s="45">
        <v>0</v>
      </c>
      <c r="O27" s="45">
        <f>M27+N27</f>
        <v>77.2</v>
      </c>
      <c r="P27" s="45">
        <v>60</v>
      </c>
      <c r="Q27" s="45">
        <v>0</v>
      </c>
      <c r="R27" s="45">
        <f t="shared" si="1"/>
        <v>60</v>
      </c>
      <c r="S27" s="39">
        <v>60</v>
      </c>
      <c r="T27" s="39">
        <v>5.5</v>
      </c>
      <c r="U27" s="39">
        <f t="shared" si="2"/>
        <v>65.5</v>
      </c>
      <c r="V27" s="39">
        <f t="shared" si="3"/>
        <v>81.3374418604651</v>
      </c>
      <c r="W27" s="114">
        <v>23</v>
      </c>
      <c r="X27" s="25">
        <v>21</v>
      </c>
      <c r="Y27" s="25" t="s">
        <v>40</v>
      </c>
      <c r="Z27" s="25">
        <v>58</v>
      </c>
      <c r="AA27" s="26" t="s">
        <v>68</v>
      </c>
      <c r="AB27" s="26"/>
      <c r="AC27" s="26"/>
      <c r="AD27" s="115"/>
    </row>
    <row r="28" spans="1:30">
      <c r="A28" s="25" t="s">
        <v>35</v>
      </c>
      <c r="B28" s="25" t="s">
        <v>209</v>
      </c>
      <c r="C28" s="26">
        <v>2025</v>
      </c>
      <c r="D28" s="25" t="s">
        <v>210</v>
      </c>
      <c r="E28" s="25">
        <v>2506110110</v>
      </c>
      <c r="F28" s="111" t="s">
        <v>244</v>
      </c>
      <c r="G28" s="39">
        <v>85</v>
      </c>
      <c r="H28" s="39">
        <v>0.35</v>
      </c>
      <c r="I28" s="32">
        <f t="shared" si="4"/>
        <v>85.35</v>
      </c>
      <c r="J28" s="39">
        <v>82.45</v>
      </c>
      <c r="K28" s="39">
        <v>1.35</v>
      </c>
      <c r="L28" s="39">
        <f t="shared" si="0"/>
        <v>83.8</v>
      </c>
      <c r="M28" s="112">
        <v>77.25</v>
      </c>
      <c r="N28" s="39">
        <v>0</v>
      </c>
      <c r="O28" s="39">
        <v>77.25</v>
      </c>
      <c r="P28" s="39">
        <v>60</v>
      </c>
      <c r="Q28" s="39">
        <v>0</v>
      </c>
      <c r="R28" s="39">
        <f t="shared" si="1"/>
        <v>60</v>
      </c>
      <c r="S28" s="39">
        <v>60</v>
      </c>
      <c r="T28" s="113">
        <v>0.5</v>
      </c>
      <c r="U28" s="39">
        <f t="shared" si="2"/>
        <v>60.5</v>
      </c>
      <c r="V28" s="39">
        <f t="shared" si="3"/>
        <v>81.2725</v>
      </c>
      <c r="W28" s="114">
        <v>24</v>
      </c>
      <c r="X28" s="25">
        <v>23</v>
      </c>
      <c r="Y28" s="25" t="s">
        <v>40</v>
      </c>
      <c r="Z28" s="25">
        <v>58</v>
      </c>
      <c r="AA28" s="26"/>
      <c r="AB28" s="26"/>
      <c r="AC28" s="26"/>
      <c r="AD28" s="115"/>
    </row>
    <row r="29" spans="1:30">
      <c r="A29" s="25" t="s">
        <v>35</v>
      </c>
      <c r="B29" s="25" t="s">
        <v>209</v>
      </c>
      <c r="C29" s="26">
        <v>2025</v>
      </c>
      <c r="D29" s="25" t="s">
        <v>210</v>
      </c>
      <c r="E29" s="25">
        <v>2506110099</v>
      </c>
      <c r="F29" s="111" t="s">
        <v>245</v>
      </c>
      <c r="G29" s="39">
        <v>85</v>
      </c>
      <c r="H29" s="39">
        <v>0.75</v>
      </c>
      <c r="I29" s="32">
        <f t="shared" si="4"/>
        <v>85.75</v>
      </c>
      <c r="J29" s="39">
        <v>83.98</v>
      </c>
      <c r="K29" s="39">
        <v>0</v>
      </c>
      <c r="L29" s="39">
        <f t="shared" si="0"/>
        <v>83.98</v>
      </c>
      <c r="M29" s="112">
        <v>70.85</v>
      </c>
      <c r="N29" s="39">
        <v>0</v>
      </c>
      <c r="O29" s="39">
        <v>70.85</v>
      </c>
      <c r="P29" s="39">
        <v>60</v>
      </c>
      <c r="Q29" s="39">
        <v>0</v>
      </c>
      <c r="R29" s="39">
        <f t="shared" si="1"/>
        <v>60</v>
      </c>
      <c r="S29" s="39">
        <v>60</v>
      </c>
      <c r="T29" s="113">
        <v>0.7</v>
      </c>
      <c r="U29" s="39">
        <f t="shared" si="2"/>
        <v>60.7</v>
      </c>
      <c r="V29" s="39">
        <f t="shared" si="3"/>
        <v>81.1375</v>
      </c>
      <c r="W29" s="114">
        <v>25</v>
      </c>
      <c r="X29" s="25">
        <v>17</v>
      </c>
      <c r="Y29" s="25" t="s">
        <v>40</v>
      </c>
      <c r="Z29" s="25">
        <v>58</v>
      </c>
      <c r="AA29" s="26"/>
      <c r="AB29" s="26"/>
      <c r="AC29" s="26"/>
      <c r="AD29" s="115"/>
    </row>
    <row r="30" spans="1:30">
      <c r="A30" s="25" t="s">
        <v>35</v>
      </c>
      <c r="B30" s="25" t="s">
        <v>209</v>
      </c>
      <c r="C30" s="26">
        <v>2025</v>
      </c>
      <c r="D30" s="25" t="s">
        <v>210</v>
      </c>
      <c r="E30" s="25">
        <v>2506110096</v>
      </c>
      <c r="F30" s="111" t="s">
        <v>246</v>
      </c>
      <c r="G30" s="39">
        <v>85</v>
      </c>
      <c r="H30" s="39">
        <v>1.5</v>
      </c>
      <c r="I30" s="32">
        <f t="shared" si="4"/>
        <v>86.5</v>
      </c>
      <c r="J30" s="39">
        <v>81.7</v>
      </c>
      <c r="K30" s="39">
        <v>1</v>
      </c>
      <c r="L30" s="39">
        <f t="shared" si="0"/>
        <v>82.7</v>
      </c>
      <c r="M30" s="112">
        <v>80.5</v>
      </c>
      <c r="N30" s="39">
        <v>0</v>
      </c>
      <c r="O30" s="39">
        <v>80.5</v>
      </c>
      <c r="P30" s="39">
        <v>60</v>
      </c>
      <c r="Q30" s="39">
        <v>0.2</v>
      </c>
      <c r="R30" s="39">
        <f t="shared" si="1"/>
        <v>60.2</v>
      </c>
      <c r="S30" s="39">
        <v>60</v>
      </c>
      <c r="T30" s="113">
        <v>6.7</v>
      </c>
      <c r="U30" s="39">
        <f t="shared" si="2"/>
        <v>66.7</v>
      </c>
      <c r="V30" s="39">
        <f t="shared" si="3"/>
        <v>81.045</v>
      </c>
      <c r="W30" s="114">
        <v>26</v>
      </c>
      <c r="X30" s="25">
        <v>28</v>
      </c>
      <c r="Y30" s="25" t="s">
        <v>40</v>
      </c>
      <c r="Z30" s="25">
        <v>58</v>
      </c>
      <c r="AA30" s="26"/>
      <c r="AB30" s="26"/>
      <c r="AC30" s="26"/>
      <c r="AD30" s="115"/>
    </row>
    <row r="31" spans="1:30">
      <c r="A31" s="25" t="s">
        <v>35</v>
      </c>
      <c r="B31" s="25" t="s">
        <v>209</v>
      </c>
      <c r="C31" s="56">
        <v>2025</v>
      </c>
      <c r="D31" s="25" t="s">
        <v>213</v>
      </c>
      <c r="E31" s="114">
        <v>2506110152</v>
      </c>
      <c r="F31" s="25" t="s">
        <v>247</v>
      </c>
      <c r="G31" s="45">
        <v>85</v>
      </c>
      <c r="H31" s="45">
        <v>0.5</v>
      </c>
      <c r="I31" s="57">
        <f t="shared" si="4"/>
        <v>85.5</v>
      </c>
      <c r="J31" s="45">
        <v>82.8023255813954</v>
      </c>
      <c r="K31" s="45">
        <v>1</v>
      </c>
      <c r="L31" s="39">
        <f t="shared" si="0"/>
        <v>83.8023255813954</v>
      </c>
      <c r="M31" s="45">
        <v>69.2</v>
      </c>
      <c r="N31" s="45">
        <v>0</v>
      </c>
      <c r="O31" s="45">
        <f>M31+N31</f>
        <v>69.2</v>
      </c>
      <c r="P31" s="45">
        <v>60</v>
      </c>
      <c r="Q31" s="45">
        <v>0.45</v>
      </c>
      <c r="R31" s="45">
        <f t="shared" si="1"/>
        <v>60.45</v>
      </c>
      <c r="S31" s="39">
        <v>60</v>
      </c>
      <c r="T31" s="39">
        <v>3</v>
      </c>
      <c r="U31" s="39">
        <f t="shared" si="2"/>
        <v>63</v>
      </c>
      <c r="V31" s="39">
        <f t="shared" si="3"/>
        <v>81.0342441860465</v>
      </c>
      <c r="W31" s="114">
        <v>27</v>
      </c>
      <c r="X31" s="25">
        <v>20</v>
      </c>
      <c r="Y31" s="25" t="s">
        <v>40</v>
      </c>
      <c r="Z31" s="25">
        <v>58</v>
      </c>
      <c r="AA31" s="26"/>
      <c r="AB31" s="26"/>
      <c r="AC31" s="26"/>
      <c r="AD31" s="115"/>
    </row>
    <row r="32" spans="1:30">
      <c r="A32" s="25" t="s">
        <v>35</v>
      </c>
      <c r="B32" s="25" t="s">
        <v>209</v>
      </c>
      <c r="C32" s="56">
        <v>2025</v>
      </c>
      <c r="D32" s="25" t="s">
        <v>213</v>
      </c>
      <c r="E32" s="114">
        <v>2506110142</v>
      </c>
      <c r="F32" s="25" t="s">
        <v>248</v>
      </c>
      <c r="G32" s="45">
        <v>85</v>
      </c>
      <c r="H32" s="45">
        <v>0.1</v>
      </c>
      <c r="I32" s="57">
        <f t="shared" si="4"/>
        <v>85.1</v>
      </c>
      <c r="J32" s="45">
        <v>82.3953488372093</v>
      </c>
      <c r="K32" s="45">
        <v>1</v>
      </c>
      <c r="L32" s="39">
        <f t="shared" si="0"/>
        <v>83.3953488372093</v>
      </c>
      <c r="M32" s="45">
        <v>80.475</v>
      </c>
      <c r="N32" s="45">
        <v>0</v>
      </c>
      <c r="O32" s="45">
        <f>M32+N32</f>
        <v>80.475</v>
      </c>
      <c r="P32" s="45">
        <v>60</v>
      </c>
      <c r="Q32" s="45">
        <v>0</v>
      </c>
      <c r="R32" s="45">
        <f t="shared" si="1"/>
        <v>60</v>
      </c>
      <c r="S32" s="39">
        <v>60</v>
      </c>
      <c r="T32" s="39">
        <v>-4.5</v>
      </c>
      <c r="U32" s="39">
        <f t="shared" si="2"/>
        <v>55.5</v>
      </c>
      <c r="V32" s="39">
        <f t="shared" si="3"/>
        <v>80.855261627907</v>
      </c>
      <c r="W32" s="114">
        <v>28</v>
      </c>
      <c r="X32" s="25">
        <v>24</v>
      </c>
      <c r="Y32" s="25" t="s">
        <v>40</v>
      </c>
      <c r="Z32" s="25">
        <v>58</v>
      </c>
      <c r="AA32" s="26"/>
      <c r="AB32" s="26"/>
      <c r="AC32" s="26"/>
      <c r="AD32" s="115"/>
    </row>
    <row r="33" spans="1:30">
      <c r="A33" s="25" t="s">
        <v>35</v>
      </c>
      <c r="B33" s="25" t="s">
        <v>209</v>
      </c>
      <c r="C33" s="26">
        <v>2025</v>
      </c>
      <c r="D33" s="98" t="s">
        <v>210</v>
      </c>
      <c r="E33" s="25">
        <v>2506110094</v>
      </c>
      <c r="F33" s="111" t="s">
        <v>249</v>
      </c>
      <c r="G33" s="39">
        <v>85</v>
      </c>
      <c r="H33" s="39">
        <v>0.45</v>
      </c>
      <c r="I33" s="32">
        <f t="shared" si="4"/>
        <v>85.45</v>
      </c>
      <c r="J33" s="39">
        <v>80.36</v>
      </c>
      <c r="K33" s="39">
        <v>2</v>
      </c>
      <c r="L33" s="39">
        <f t="shared" si="0"/>
        <v>82.36</v>
      </c>
      <c r="M33" s="112">
        <v>85.65</v>
      </c>
      <c r="N33" s="39">
        <v>0</v>
      </c>
      <c r="O33" s="39">
        <v>85.65</v>
      </c>
      <c r="P33" s="39">
        <v>60</v>
      </c>
      <c r="Q33" s="39">
        <v>0</v>
      </c>
      <c r="R33" s="39">
        <f t="shared" si="1"/>
        <v>60</v>
      </c>
      <c r="S33" s="39">
        <v>60</v>
      </c>
      <c r="T33" s="113">
        <v>0.5</v>
      </c>
      <c r="U33" s="39">
        <f t="shared" si="2"/>
        <v>60.5</v>
      </c>
      <c r="V33" s="39">
        <f t="shared" si="3"/>
        <v>80.6225</v>
      </c>
      <c r="W33" s="114">
        <v>29</v>
      </c>
      <c r="X33" s="25">
        <v>35</v>
      </c>
      <c r="Y33" s="98" t="s">
        <v>40</v>
      </c>
      <c r="Z33" s="25">
        <v>58</v>
      </c>
      <c r="AA33" s="90"/>
      <c r="AB33" s="90"/>
      <c r="AC33" s="90"/>
      <c r="AD33" s="117"/>
    </row>
    <row r="34" spans="1:30">
      <c r="A34" s="25" t="s">
        <v>35</v>
      </c>
      <c r="B34" s="25" t="s">
        <v>209</v>
      </c>
      <c r="C34" s="26">
        <v>2025</v>
      </c>
      <c r="D34" s="25" t="s">
        <v>210</v>
      </c>
      <c r="E34" s="25">
        <v>2506110108</v>
      </c>
      <c r="F34" s="111" t="s">
        <v>250</v>
      </c>
      <c r="G34" s="39">
        <v>85</v>
      </c>
      <c r="H34" s="39">
        <v>3.05</v>
      </c>
      <c r="I34" s="32">
        <f t="shared" si="4"/>
        <v>88.05</v>
      </c>
      <c r="J34" s="39">
        <v>81.27</v>
      </c>
      <c r="K34" s="39">
        <v>1</v>
      </c>
      <c r="L34" s="39">
        <f t="shared" si="0"/>
        <v>82.27</v>
      </c>
      <c r="M34" s="112">
        <v>77.95</v>
      </c>
      <c r="N34" s="39">
        <v>0</v>
      </c>
      <c r="O34" s="39">
        <v>77.95</v>
      </c>
      <c r="P34" s="39">
        <v>60</v>
      </c>
      <c r="Q34" s="39">
        <v>0</v>
      </c>
      <c r="R34" s="39">
        <f t="shared" si="1"/>
        <v>60</v>
      </c>
      <c r="S34" s="39">
        <v>60</v>
      </c>
      <c r="T34" s="113">
        <v>2</v>
      </c>
      <c r="U34" s="39">
        <f t="shared" si="2"/>
        <v>62</v>
      </c>
      <c r="V34" s="39">
        <f t="shared" si="3"/>
        <v>80.505</v>
      </c>
      <c r="W34" s="114">
        <v>30</v>
      </c>
      <c r="X34" s="25">
        <v>30</v>
      </c>
      <c r="Y34" s="25" t="s">
        <v>40</v>
      </c>
      <c r="Z34" s="25">
        <v>58</v>
      </c>
      <c r="AA34" s="26"/>
      <c r="AB34" s="26"/>
      <c r="AC34" s="26"/>
      <c r="AD34" s="25"/>
    </row>
    <row r="35" spans="1:30">
      <c r="A35" s="25" t="s">
        <v>35</v>
      </c>
      <c r="B35" s="25" t="s">
        <v>209</v>
      </c>
      <c r="C35" s="90">
        <v>2025</v>
      </c>
      <c r="D35" s="98" t="s">
        <v>210</v>
      </c>
      <c r="E35" s="98">
        <v>2506110124</v>
      </c>
      <c r="F35" s="118" t="s">
        <v>251</v>
      </c>
      <c r="G35" s="39">
        <v>85</v>
      </c>
      <c r="H35" s="39">
        <v>0.25</v>
      </c>
      <c r="I35" s="32">
        <f t="shared" si="4"/>
        <v>85.25</v>
      </c>
      <c r="J35" s="39">
        <v>80.87</v>
      </c>
      <c r="K35" s="39">
        <v>1</v>
      </c>
      <c r="L35" s="39">
        <f t="shared" si="0"/>
        <v>81.87</v>
      </c>
      <c r="M35" s="112">
        <v>78.2</v>
      </c>
      <c r="N35" s="39">
        <v>0</v>
      </c>
      <c r="O35" s="39">
        <v>78.2</v>
      </c>
      <c r="P35" s="39">
        <v>60</v>
      </c>
      <c r="Q35" s="39">
        <v>0</v>
      </c>
      <c r="R35" s="39">
        <f t="shared" si="1"/>
        <v>60</v>
      </c>
      <c r="S35" s="39">
        <v>60</v>
      </c>
      <c r="T35" s="113">
        <v>3.37</v>
      </c>
      <c r="U35" s="39">
        <f t="shared" si="2"/>
        <v>63.37</v>
      </c>
      <c r="V35" s="39">
        <f t="shared" si="3"/>
        <v>80.006</v>
      </c>
      <c r="W35" s="114">
        <v>31</v>
      </c>
      <c r="X35" s="25">
        <v>31</v>
      </c>
      <c r="Y35" s="98" t="s">
        <v>40</v>
      </c>
      <c r="Z35" s="98">
        <v>58</v>
      </c>
      <c r="AA35" s="90"/>
      <c r="AB35" s="90"/>
      <c r="AC35" s="90"/>
      <c r="AD35" s="98"/>
    </row>
    <row r="36" spans="1:30">
      <c r="A36" s="25" t="s">
        <v>35</v>
      </c>
      <c r="B36" s="25" t="s">
        <v>209</v>
      </c>
      <c r="C36" s="26">
        <v>2025</v>
      </c>
      <c r="D36" s="25" t="s">
        <v>210</v>
      </c>
      <c r="E36" s="25">
        <v>2506110119</v>
      </c>
      <c r="F36" s="111" t="s">
        <v>252</v>
      </c>
      <c r="G36" s="39">
        <v>85</v>
      </c>
      <c r="H36" s="39">
        <v>2.65</v>
      </c>
      <c r="I36" s="32">
        <f t="shared" si="4"/>
        <v>87.65</v>
      </c>
      <c r="J36" s="39">
        <v>80.5</v>
      </c>
      <c r="K36" s="39">
        <v>1.1</v>
      </c>
      <c r="L36" s="39">
        <f t="shared" si="0"/>
        <v>81.6</v>
      </c>
      <c r="M36" s="112">
        <v>60.25</v>
      </c>
      <c r="N36" s="39">
        <v>0</v>
      </c>
      <c r="O36" s="39">
        <v>60.25</v>
      </c>
      <c r="P36" s="39">
        <v>60</v>
      </c>
      <c r="Q36" s="39">
        <v>0</v>
      </c>
      <c r="R36" s="39">
        <f t="shared" si="1"/>
        <v>60</v>
      </c>
      <c r="S36" s="39">
        <v>60</v>
      </c>
      <c r="T36" s="113">
        <v>20</v>
      </c>
      <c r="U36" s="39">
        <f t="shared" si="2"/>
        <v>80</v>
      </c>
      <c r="V36" s="39">
        <f t="shared" si="3"/>
        <v>79.9775</v>
      </c>
      <c r="W36" s="114">
        <v>32</v>
      </c>
      <c r="X36" s="25">
        <v>34</v>
      </c>
      <c r="Y36" s="25" t="s">
        <v>40</v>
      </c>
      <c r="Z36" s="25">
        <v>58</v>
      </c>
      <c r="AA36" s="26"/>
      <c r="AB36" s="26"/>
      <c r="AC36" s="26"/>
      <c r="AD36" s="25"/>
    </row>
    <row r="37" spans="1:30">
      <c r="A37" s="25" t="s">
        <v>35</v>
      </c>
      <c r="B37" s="25" t="s">
        <v>209</v>
      </c>
      <c r="C37" s="56">
        <v>2025</v>
      </c>
      <c r="D37" s="25" t="s">
        <v>213</v>
      </c>
      <c r="E37" s="114">
        <v>2506110137</v>
      </c>
      <c r="F37" s="25" t="s">
        <v>253</v>
      </c>
      <c r="G37" s="45">
        <v>85</v>
      </c>
      <c r="H37" s="45">
        <v>0.1</v>
      </c>
      <c r="I37" s="57">
        <f t="shared" si="4"/>
        <v>85.1</v>
      </c>
      <c r="J37" s="45">
        <v>80.8604651162791</v>
      </c>
      <c r="K37" s="45">
        <v>1</v>
      </c>
      <c r="L37" s="39">
        <f t="shared" si="0"/>
        <v>81.8604651162791</v>
      </c>
      <c r="M37" s="45">
        <v>78.6</v>
      </c>
      <c r="N37" s="45">
        <v>0</v>
      </c>
      <c r="O37" s="45">
        <f>M37+N37</f>
        <v>78.6</v>
      </c>
      <c r="P37" s="45">
        <v>60</v>
      </c>
      <c r="Q37" s="45">
        <v>0</v>
      </c>
      <c r="R37" s="45">
        <f t="shared" si="1"/>
        <v>60</v>
      </c>
      <c r="S37" s="39">
        <v>60</v>
      </c>
      <c r="T37" s="39">
        <v>-4.5</v>
      </c>
      <c r="U37" s="39">
        <f t="shared" si="2"/>
        <v>55.5</v>
      </c>
      <c r="V37" s="39">
        <f t="shared" si="3"/>
        <v>79.6103488372093</v>
      </c>
      <c r="W37" s="114">
        <v>33</v>
      </c>
      <c r="X37" s="25">
        <v>32</v>
      </c>
      <c r="Y37" s="25" t="s">
        <v>40</v>
      </c>
      <c r="Z37" s="25">
        <v>58</v>
      </c>
      <c r="AA37" s="26"/>
      <c r="AB37" s="26"/>
      <c r="AC37" s="26"/>
      <c r="AD37" s="25"/>
    </row>
    <row r="38" spans="1:30">
      <c r="A38" s="25" t="s">
        <v>35</v>
      </c>
      <c r="B38" s="25" t="s">
        <v>209</v>
      </c>
      <c r="C38" s="26">
        <v>2025</v>
      </c>
      <c r="D38" s="25" t="s">
        <v>210</v>
      </c>
      <c r="E38" s="25">
        <v>2506110128</v>
      </c>
      <c r="F38" s="111" t="s">
        <v>254</v>
      </c>
      <c r="G38" s="39">
        <v>85</v>
      </c>
      <c r="H38" s="39">
        <v>0.25</v>
      </c>
      <c r="I38" s="32">
        <f t="shared" si="4"/>
        <v>85.25</v>
      </c>
      <c r="J38" s="39">
        <v>81.91</v>
      </c>
      <c r="K38" s="39">
        <v>0</v>
      </c>
      <c r="L38" s="39">
        <f t="shared" si="0"/>
        <v>81.91</v>
      </c>
      <c r="M38" s="112">
        <v>72.2</v>
      </c>
      <c r="N38" s="39">
        <v>0</v>
      </c>
      <c r="O38" s="39">
        <v>72.2</v>
      </c>
      <c r="P38" s="39">
        <v>60</v>
      </c>
      <c r="Q38" s="39">
        <v>0</v>
      </c>
      <c r="R38" s="39">
        <f t="shared" si="1"/>
        <v>60</v>
      </c>
      <c r="S38" s="39">
        <v>60</v>
      </c>
      <c r="T38" s="39">
        <v>0</v>
      </c>
      <c r="U38" s="39">
        <f t="shared" si="2"/>
        <v>60</v>
      </c>
      <c r="V38" s="39">
        <f t="shared" si="3"/>
        <v>79.5675</v>
      </c>
      <c r="W38" s="114">
        <v>34</v>
      </c>
      <c r="X38" s="25">
        <v>27</v>
      </c>
      <c r="Y38" s="25" t="s">
        <v>40</v>
      </c>
      <c r="Z38" s="25">
        <v>58</v>
      </c>
      <c r="AA38" s="25"/>
      <c r="AB38" s="25"/>
      <c r="AC38" s="25"/>
      <c r="AD38" s="25"/>
    </row>
    <row r="39" spans="1:30">
      <c r="A39" s="25" t="s">
        <v>35</v>
      </c>
      <c r="B39" s="25" t="s">
        <v>209</v>
      </c>
      <c r="C39" s="56">
        <v>2025</v>
      </c>
      <c r="D39" s="25" t="s">
        <v>213</v>
      </c>
      <c r="E39" s="114">
        <v>2506110168</v>
      </c>
      <c r="F39" s="25" t="s">
        <v>255</v>
      </c>
      <c r="G39" s="45">
        <v>85</v>
      </c>
      <c r="H39" s="45">
        <v>0</v>
      </c>
      <c r="I39" s="57">
        <f t="shared" si="4"/>
        <v>85</v>
      </c>
      <c r="J39" s="45">
        <v>80.7093023255814</v>
      </c>
      <c r="K39" s="45">
        <v>1</v>
      </c>
      <c r="L39" s="39">
        <f t="shared" si="0"/>
        <v>81.7093023255814</v>
      </c>
      <c r="M39" s="45">
        <v>74.775</v>
      </c>
      <c r="N39" s="45">
        <v>0</v>
      </c>
      <c r="O39" s="45">
        <f>M39+N39</f>
        <v>74.775</v>
      </c>
      <c r="P39" s="45">
        <v>60</v>
      </c>
      <c r="Q39" s="45">
        <v>0</v>
      </c>
      <c r="R39" s="45">
        <f t="shared" si="1"/>
        <v>60</v>
      </c>
      <c r="S39" s="39">
        <v>60</v>
      </c>
      <c r="T39" s="39">
        <v>-5</v>
      </c>
      <c r="U39" s="39">
        <f t="shared" si="2"/>
        <v>55</v>
      </c>
      <c r="V39" s="39">
        <f t="shared" si="3"/>
        <v>79.270726744186</v>
      </c>
      <c r="W39" s="114">
        <v>35</v>
      </c>
      <c r="X39" s="25">
        <v>33</v>
      </c>
      <c r="Y39" s="25" t="s">
        <v>40</v>
      </c>
      <c r="Z39" s="25">
        <v>58</v>
      </c>
      <c r="AA39" s="26"/>
      <c r="AB39" s="26"/>
      <c r="AC39" s="26"/>
      <c r="AD39" s="25"/>
    </row>
    <row r="40" spans="1:30">
      <c r="A40" s="25" t="s">
        <v>35</v>
      </c>
      <c r="B40" s="25" t="s">
        <v>209</v>
      </c>
      <c r="C40" s="56">
        <v>2025</v>
      </c>
      <c r="D40" s="25" t="s">
        <v>213</v>
      </c>
      <c r="E40" s="114">
        <v>2506110158</v>
      </c>
      <c r="F40" s="25" t="s">
        <v>256</v>
      </c>
      <c r="G40" s="45">
        <v>85</v>
      </c>
      <c r="H40" s="45">
        <v>0</v>
      </c>
      <c r="I40" s="57">
        <f t="shared" si="4"/>
        <v>85</v>
      </c>
      <c r="J40" s="45">
        <v>79.046511627907</v>
      </c>
      <c r="K40" s="45">
        <v>1</v>
      </c>
      <c r="L40" s="39">
        <f t="shared" si="0"/>
        <v>80.046511627907</v>
      </c>
      <c r="M40" s="45">
        <v>82</v>
      </c>
      <c r="N40" s="45">
        <v>0</v>
      </c>
      <c r="O40" s="45">
        <f>M40+N40</f>
        <v>82</v>
      </c>
      <c r="P40" s="45">
        <v>60</v>
      </c>
      <c r="Q40" s="45">
        <v>0.45</v>
      </c>
      <c r="R40" s="45">
        <f t="shared" si="1"/>
        <v>60.45</v>
      </c>
      <c r="S40" s="39">
        <v>60</v>
      </c>
      <c r="T40" s="39">
        <v>7.5</v>
      </c>
      <c r="U40" s="39">
        <f t="shared" si="2"/>
        <v>67.5</v>
      </c>
      <c r="V40" s="39">
        <f t="shared" si="3"/>
        <v>79.0323837209302</v>
      </c>
      <c r="W40" s="114">
        <v>36</v>
      </c>
      <c r="X40" s="25">
        <v>41</v>
      </c>
      <c r="Y40" s="25" t="s">
        <v>40</v>
      </c>
      <c r="Z40" s="25">
        <v>58</v>
      </c>
      <c r="AA40" s="26"/>
      <c r="AB40" s="26"/>
      <c r="AC40" s="26"/>
      <c r="AD40" s="25"/>
    </row>
    <row r="41" spans="1:30">
      <c r="A41" s="25" t="s">
        <v>35</v>
      </c>
      <c r="B41" s="25" t="s">
        <v>209</v>
      </c>
      <c r="C41" s="26">
        <v>2025</v>
      </c>
      <c r="D41" s="25" t="s">
        <v>210</v>
      </c>
      <c r="E41" s="25">
        <v>2506110092</v>
      </c>
      <c r="F41" s="111" t="s">
        <v>257</v>
      </c>
      <c r="G41" s="39">
        <v>85</v>
      </c>
      <c r="H41" s="39">
        <v>0.25</v>
      </c>
      <c r="I41" s="32">
        <f t="shared" si="4"/>
        <v>85.25</v>
      </c>
      <c r="J41" s="39">
        <v>79.77</v>
      </c>
      <c r="K41" s="39">
        <v>1</v>
      </c>
      <c r="L41" s="39">
        <f t="shared" si="0"/>
        <v>80.77</v>
      </c>
      <c r="M41" s="112">
        <v>77.05</v>
      </c>
      <c r="N41" s="39">
        <v>0</v>
      </c>
      <c r="O41" s="39">
        <v>77.05</v>
      </c>
      <c r="P41" s="39">
        <v>60</v>
      </c>
      <c r="Q41" s="39">
        <v>0</v>
      </c>
      <c r="R41" s="39">
        <f t="shared" si="1"/>
        <v>60</v>
      </c>
      <c r="S41" s="39">
        <v>60</v>
      </c>
      <c r="T41" s="113">
        <v>0</v>
      </c>
      <c r="U41" s="39">
        <f t="shared" si="2"/>
        <v>60</v>
      </c>
      <c r="V41" s="39">
        <f t="shared" si="3"/>
        <v>78.955</v>
      </c>
      <c r="W41" s="114">
        <v>37</v>
      </c>
      <c r="X41" s="25">
        <v>38</v>
      </c>
      <c r="Y41" s="25" t="s">
        <v>40</v>
      </c>
      <c r="Z41" s="25">
        <v>58</v>
      </c>
      <c r="AA41" s="26"/>
      <c r="AB41" s="26"/>
      <c r="AC41" s="26"/>
      <c r="AD41" s="25"/>
    </row>
    <row r="42" spans="1:30">
      <c r="A42" s="25" t="s">
        <v>35</v>
      </c>
      <c r="B42" s="25" t="s">
        <v>209</v>
      </c>
      <c r="C42" s="56">
        <v>2025</v>
      </c>
      <c r="D42" s="25" t="s">
        <v>213</v>
      </c>
      <c r="E42" s="114">
        <v>2506110167</v>
      </c>
      <c r="F42" s="25" t="s">
        <v>258</v>
      </c>
      <c r="G42" s="45">
        <v>85</v>
      </c>
      <c r="H42" s="45">
        <v>0</v>
      </c>
      <c r="I42" s="57">
        <f t="shared" si="4"/>
        <v>85</v>
      </c>
      <c r="J42" s="45">
        <v>80.1279069767442</v>
      </c>
      <c r="K42" s="45">
        <v>1</v>
      </c>
      <c r="L42" s="39">
        <f t="shared" si="0"/>
        <v>81.1279069767442</v>
      </c>
      <c r="M42" s="45">
        <v>75.6</v>
      </c>
      <c r="N42" s="45">
        <v>0</v>
      </c>
      <c r="O42" s="45">
        <f>M42+N42</f>
        <v>75.6</v>
      </c>
      <c r="P42" s="45">
        <v>60</v>
      </c>
      <c r="Q42" s="45">
        <v>0</v>
      </c>
      <c r="R42" s="45">
        <f t="shared" si="1"/>
        <v>60</v>
      </c>
      <c r="S42" s="39">
        <v>60</v>
      </c>
      <c r="T42" s="39">
        <v>-4.5</v>
      </c>
      <c r="U42" s="39">
        <f t="shared" si="2"/>
        <v>55.5</v>
      </c>
      <c r="V42" s="39">
        <f t="shared" si="3"/>
        <v>78.9009302325582</v>
      </c>
      <c r="W42" s="114">
        <v>38</v>
      </c>
      <c r="X42" s="25">
        <v>37</v>
      </c>
      <c r="Y42" s="25" t="s">
        <v>40</v>
      </c>
      <c r="Z42" s="25">
        <v>58</v>
      </c>
      <c r="AA42" s="26"/>
      <c r="AB42" s="26"/>
      <c r="AC42" s="26"/>
      <c r="AD42" s="25"/>
    </row>
    <row r="43" spans="1:30">
      <c r="A43" s="25" t="s">
        <v>35</v>
      </c>
      <c r="B43" s="25" t="s">
        <v>209</v>
      </c>
      <c r="C43" s="56">
        <v>2025</v>
      </c>
      <c r="D43" s="25" t="s">
        <v>213</v>
      </c>
      <c r="E43" s="114">
        <v>2506110129</v>
      </c>
      <c r="F43" s="25" t="s">
        <v>259</v>
      </c>
      <c r="G43" s="45">
        <v>85</v>
      </c>
      <c r="H43" s="45">
        <v>0</v>
      </c>
      <c r="I43" s="57">
        <f t="shared" si="4"/>
        <v>85</v>
      </c>
      <c r="J43" s="45">
        <v>79.546511627907</v>
      </c>
      <c r="K43" s="45">
        <v>1</v>
      </c>
      <c r="L43" s="39">
        <f t="shared" si="0"/>
        <v>80.546511627907</v>
      </c>
      <c r="M43" s="45">
        <v>69.95</v>
      </c>
      <c r="N43" s="45">
        <v>0</v>
      </c>
      <c r="O43" s="45">
        <f>M43+N43</f>
        <v>69.95</v>
      </c>
      <c r="P43" s="45">
        <v>60</v>
      </c>
      <c r="Q43" s="45">
        <v>0</v>
      </c>
      <c r="R43" s="45">
        <f t="shared" si="1"/>
        <v>60</v>
      </c>
      <c r="S43" s="39">
        <v>60</v>
      </c>
      <c r="T43" s="39">
        <v>5</v>
      </c>
      <c r="U43" s="39">
        <f t="shared" si="2"/>
        <v>65</v>
      </c>
      <c r="V43" s="39">
        <f t="shared" si="3"/>
        <v>78.6573837209303</v>
      </c>
      <c r="W43" s="114">
        <v>39</v>
      </c>
      <c r="X43" s="25">
        <v>39</v>
      </c>
      <c r="Y43" s="25" t="s">
        <v>40</v>
      </c>
      <c r="Z43" s="25">
        <v>58</v>
      </c>
      <c r="AA43" s="26"/>
      <c r="AB43" s="26"/>
      <c r="AC43" s="26"/>
      <c r="AD43" s="25"/>
    </row>
    <row r="44" spans="1:30">
      <c r="A44" s="25" t="s">
        <v>35</v>
      </c>
      <c r="B44" s="25" t="s">
        <v>209</v>
      </c>
      <c r="C44" s="56">
        <v>2025</v>
      </c>
      <c r="D44" s="25" t="s">
        <v>213</v>
      </c>
      <c r="E44" s="114">
        <v>2506110144</v>
      </c>
      <c r="F44" s="25" t="s">
        <v>260</v>
      </c>
      <c r="G44" s="45">
        <v>85</v>
      </c>
      <c r="H44" s="45">
        <v>0.1</v>
      </c>
      <c r="I44" s="57">
        <f t="shared" si="4"/>
        <v>85.1</v>
      </c>
      <c r="J44" s="45">
        <v>78.6511627906977</v>
      </c>
      <c r="K44" s="45">
        <v>1</v>
      </c>
      <c r="L44" s="39">
        <f t="shared" si="0"/>
        <v>79.6511627906977</v>
      </c>
      <c r="M44" s="45">
        <v>79.1</v>
      </c>
      <c r="N44" s="45">
        <v>0</v>
      </c>
      <c r="O44" s="45">
        <f>M44+N44</f>
        <v>79.1</v>
      </c>
      <c r="P44" s="45">
        <v>60</v>
      </c>
      <c r="Q44" s="45">
        <v>0.5</v>
      </c>
      <c r="R44" s="45">
        <f t="shared" si="1"/>
        <v>60.5</v>
      </c>
      <c r="S44" s="39">
        <v>60</v>
      </c>
      <c r="T44" s="39">
        <v>5.5</v>
      </c>
      <c r="U44" s="39">
        <f t="shared" si="2"/>
        <v>65.5</v>
      </c>
      <c r="V44" s="39">
        <f t="shared" si="3"/>
        <v>78.5033720930233</v>
      </c>
      <c r="W44" s="114">
        <v>40</v>
      </c>
      <c r="X44" s="25">
        <v>43</v>
      </c>
      <c r="Y44" s="58" t="s">
        <v>129</v>
      </c>
      <c r="Z44" s="25">
        <v>58</v>
      </c>
      <c r="AA44" s="26"/>
      <c r="AB44" s="26"/>
      <c r="AC44" s="26"/>
      <c r="AD44" s="25"/>
    </row>
    <row r="45" spans="1:30">
      <c r="A45" s="25" t="s">
        <v>35</v>
      </c>
      <c r="B45" s="25" t="s">
        <v>209</v>
      </c>
      <c r="C45" s="26">
        <v>2025</v>
      </c>
      <c r="D45" s="25" t="s">
        <v>210</v>
      </c>
      <c r="E45" s="25">
        <v>2506110091</v>
      </c>
      <c r="F45" s="111" t="s">
        <v>261</v>
      </c>
      <c r="G45" s="39">
        <v>85</v>
      </c>
      <c r="H45" s="39">
        <v>0.25</v>
      </c>
      <c r="I45" s="32">
        <f t="shared" si="4"/>
        <v>85.25</v>
      </c>
      <c r="J45" s="39">
        <v>80.14</v>
      </c>
      <c r="K45" s="39">
        <v>0</v>
      </c>
      <c r="L45" s="39">
        <f t="shared" si="0"/>
        <v>80.14</v>
      </c>
      <c r="M45" s="112">
        <v>73.3</v>
      </c>
      <c r="N45" s="39">
        <v>0</v>
      </c>
      <c r="O45" s="39">
        <v>73.3</v>
      </c>
      <c r="P45" s="39">
        <v>60</v>
      </c>
      <c r="Q45" s="39">
        <v>0</v>
      </c>
      <c r="R45" s="39">
        <f t="shared" si="1"/>
        <v>60</v>
      </c>
      <c r="S45" s="39">
        <v>60</v>
      </c>
      <c r="T45" s="113">
        <v>0</v>
      </c>
      <c r="U45" s="39">
        <f t="shared" si="2"/>
        <v>60</v>
      </c>
      <c r="V45" s="39">
        <f t="shared" si="3"/>
        <v>78.295</v>
      </c>
      <c r="W45" s="114">
        <v>41</v>
      </c>
      <c r="X45" s="25">
        <v>36</v>
      </c>
      <c r="Y45" s="25" t="s">
        <v>40</v>
      </c>
      <c r="Z45" s="25">
        <v>58</v>
      </c>
      <c r="AA45" s="26"/>
      <c r="AB45" s="26"/>
      <c r="AC45" s="26"/>
      <c r="AD45" s="25"/>
    </row>
    <row r="46" spans="1:30">
      <c r="A46" s="25" t="s">
        <v>35</v>
      </c>
      <c r="B46" s="25" t="s">
        <v>209</v>
      </c>
      <c r="C46" s="26">
        <v>2025</v>
      </c>
      <c r="D46" s="25" t="s">
        <v>210</v>
      </c>
      <c r="E46" s="25">
        <v>2506110113</v>
      </c>
      <c r="F46" s="111" t="s">
        <v>262</v>
      </c>
      <c r="G46" s="39">
        <v>85</v>
      </c>
      <c r="H46" s="39">
        <v>0.95</v>
      </c>
      <c r="I46" s="32">
        <f t="shared" si="4"/>
        <v>85.95</v>
      </c>
      <c r="J46" s="39">
        <v>79.16</v>
      </c>
      <c r="K46" s="39">
        <v>0.25</v>
      </c>
      <c r="L46" s="39">
        <f t="shared" si="0"/>
        <v>79.41</v>
      </c>
      <c r="M46" s="112">
        <v>80.35</v>
      </c>
      <c r="N46" s="39">
        <v>0</v>
      </c>
      <c r="O46" s="39">
        <v>80.35</v>
      </c>
      <c r="P46" s="39">
        <v>60</v>
      </c>
      <c r="Q46" s="39">
        <v>0.2</v>
      </c>
      <c r="R46" s="39">
        <f t="shared" si="1"/>
        <v>60.2</v>
      </c>
      <c r="S46" s="39">
        <v>60</v>
      </c>
      <c r="T46" s="113">
        <v>0.7</v>
      </c>
      <c r="U46" s="39">
        <f t="shared" si="2"/>
        <v>60.7</v>
      </c>
      <c r="V46" s="39">
        <f t="shared" si="3"/>
        <v>78.215</v>
      </c>
      <c r="W46" s="114">
        <v>42</v>
      </c>
      <c r="X46" s="25">
        <v>40</v>
      </c>
      <c r="Y46" s="25" t="s">
        <v>40</v>
      </c>
      <c r="Z46" s="25">
        <v>58</v>
      </c>
      <c r="AA46" s="26"/>
      <c r="AB46" s="26"/>
      <c r="AC46" s="26"/>
      <c r="AD46" s="25"/>
    </row>
    <row r="47" spans="1:30">
      <c r="A47" s="25" t="s">
        <v>35</v>
      </c>
      <c r="B47" s="25" t="s">
        <v>209</v>
      </c>
      <c r="C47" s="26">
        <v>2025</v>
      </c>
      <c r="D47" s="25" t="s">
        <v>210</v>
      </c>
      <c r="E47" s="25">
        <v>2506110098</v>
      </c>
      <c r="F47" s="111" t="s">
        <v>263</v>
      </c>
      <c r="G47" s="39">
        <v>85</v>
      </c>
      <c r="H47" s="39">
        <v>0.25</v>
      </c>
      <c r="I47" s="32">
        <f t="shared" si="4"/>
        <v>85.25</v>
      </c>
      <c r="J47" s="39">
        <v>78.71</v>
      </c>
      <c r="K47" s="39">
        <v>1</v>
      </c>
      <c r="L47" s="39">
        <f t="shared" si="0"/>
        <v>79.71</v>
      </c>
      <c r="M47" s="112">
        <v>68.55</v>
      </c>
      <c r="N47" s="39">
        <v>0</v>
      </c>
      <c r="O47" s="39">
        <v>68.55</v>
      </c>
      <c r="P47" s="39">
        <v>60</v>
      </c>
      <c r="Q47" s="39">
        <v>0</v>
      </c>
      <c r="R47" s="39">
        <f t="shared" si="1"/>
        <v>60</v>
      </c>
      <c r="S47" s="39">
        <v>60</v>
      </c>
      <c r="T47" s="113">
        <v>0.7</v>
      </c>
      <c r="U47" s="39">
        <f t="shared" si="2"/>
        <v>60.7</v>
      </c>
      <c r="V47" s="39">
        <f t="shared" si="3"/>
        <v>77.77</v>
      </c>
      <c r="W47" s="114">
        <v>43</v>
      </c>
      <c r="X47" s="25">
        <v>42</v>
      </c>
      <c r="Y47" s="25" t="s">
        <v>40</v>
      </c>
      <c r="Z47" s="25">
        <v>58</v>
      </c>
      <c r="AA47" s="26"/>
      <c r="AB47" s="26"/>
      <c r="AC47" s="26"/>
      <c r="AD47" s="25"/>
    </row>
    <row r="48" spans="1:30">
      <c r="A48" s="25" t="s">
        <v>35</v>
      </c>
      <c r="B48" s="25" t="s">
        <v>209</v>
      </c>
      <c r="C48" s="56">
        <v>2025</v>
      </c>
      <c r="D48" s="25" t="s">
        <v>213</v>
      </c>
      <c r="E48" s="114">
        <v>2506110166</v>
      </c>
      <c r="F48" s="25" t="s">
        <v>264</v>
      </c>
      <c r="G48" s="45">
        <v>85</v>
      </c>
      <c r="H48" s="45">
        <v>1</v>
      </c>
      <c r="I48" s="57">
        <f t="shared" si="4"/>
        <v>86</v>
      </c>
      <c r="J48" s="45">
        <v>77.9767441860465</v>
      </c>
      <c r="K48" s="45">
        <v>1</v>
      </c>
      <c r="L48" s="39">
        <f t="shared" si="0"/>
        <v>78.9767441860465</v>
      </c>
      <c r="M48" s="45">
        <v>69.775</v>
      </c>
      <c r="N48" s="45">
        <v>0</v>
      </c>
      <c r="O48" s="45">
        <f>M48+N48</f>
        <v>69.775</v>
      </c>
      <c r="P48" s="45">
        <v>60</v>
      </c>
      <c r="Q48" s="45">
        <v>0</v>
      </c>
      <c r="R48" s="45">
        <f t="shared" si="1"/>
        <v>60</v>
      </c>
      <c r="S48" s="39">
        <v>60</v>
      </c>
      <c r="T48" s="39">
        <v>3</v>
      </c>
      <c r="U48" s="39">
        <f t="shared" si="2"/>
        <v>63</v>
      </c>
      <c r="V48" s="39">
        <f t="shared" si="3"/>
        <v>77.4713081395349</v>
      </c>
      <c r="W48" s="114">
        <v>44</v>
      </c>
      <c r="X48" s="25">
        <v>45</v>
      </c>
      <c r="Y48" s="58" t="s">
        <v>129</v>
      </c>
      <c r="Z48" s="25">
        <v>58</v>
      </c>
      <c r="AA48" s="26"/>
      <c r="AB48" s="26"/>
      <c r="AC48" s="26"/>
      <c r="AD48" s="25"/>
    </row>
    <row r="49" spans="1:30">
      <c r="A49" s="25" t="s">
        <v>35</v>
      </c>
      <c r="B49" s="25" t="s">
        <v>209</v>
      </c>
      <c r="C49" s="56">
        <v>2025</v>
      </c>
      <c r="D49" s="25" t="s">
        <v>213</v>
      </c>
      <c r="E49" s="114">
        <v>2506110134</v>
      </c>
      <c r="F49" s="25" t="s">
        <v>265</v>
      </c>
      <c r="G49" s="45">
        <v>85</v>
      </c>
      <c r="H49" s="45">
        <v>0.1</v>
      </c>
      <c r="I49" s="57">
        <f t="shared" si="4"/>
        <v>85.1</v>
      </c>
      <c r="J49" s="45">
        <v>77.3488372093023</v>
      </c>
      <c r="K49" s="45">
        <v>1</v>
      </c>
      <c r="L49" s="39">
        <f t="shared" si="0"/>
        <v>78.3488372093023</v>
      </c>
      <c r="M49" s="45">
        <v>71.7</v>
      </c>
      <c r="N49" s="45">
        <v>0</v>
      </c>
      <c r="O49" s="45">
        <f>M49+N49</f>
        <v>71.7</v>
      </c>
      <c r="P49" s="45">
        <v>60</v>
      </c>
      <c r="Q49" s="45">
        <v>0</v>
      </c>
      <c r="R49" s="45">
        <f t="shared" si="1"/>
        <v>60</v>
      </c>
      <c r="S49" s="39">
        <v>60</v>
      </c>
      <c r="T49" s="39">
        <v>10.305</v>
      </c>
      <c r="U49" s="39">
        <f t="shared" si="2"/>
        <v>70.305</v>
      </c>
      <c r="V49" s="39">
        <f t="shared" si="3"/>
        <v>77.3718779069767</v>
      </c>
      <c r="W49" s="114">
        <v>45</v>
      </c>
      <c r="X49" s="25">
        <v>46</v>
      </c>
      <c r="Y49" s="58" t="s">
        <v>129</v>
      </c>
      <c r="Z49" s="25">
        <v>58</v>
      </c>
      <c r="AA49" s="26"/>
      <c r="AB49" s="26"/>
      <c r="AC49" s="26"/>
      <c r="AD49" s="25"/>
    </row>
    <row r="50" spans="1:30">
      <c r="A50" s="25" t="s">
        <v>35</v>
      </c>
      <c r="B50" s="25" t="s">
        <v>209</v>
      </c>
      <c r="C50" s="56">
        <v>2025</v>
      </c>
      <c r="D50" s="25" t="s">
        <v>213</v>
      </c>
      <c r="E50" s="114">
        <v>2506110171</v>
      </c>
      <c r="F50" s="25" t="s">
        <v>266</v>
      </c>
      <c r="G50" s="45">
        <v>85</v>
      </c>
      <c r="H50" s="45">
        <v>0.1</v>
      </c>
      <c r="I50" s="57">
        <f t="shared" si="4"/>
        <v>85.1</v>
      </c>
      <c r="J50" s="45">
        <v>78.4883720930233</v>
      </c>
      <c r="K50" s="45">
        <v>0</v>
      </c>
      <c r="L50" s="39">
        <f t="shared" si="0"/>
        <v>78.4883720930233</v>
      </c>
      <c r="M50" s="45">
        <v>77.8</v>
      </c>
      <c r="N50" s="45">
        <v>0</v>
      </c>
      <c r="O50" s="45">
        <f>M50+N50</f>
        <v>77.8</v>
      </c>
      <c r="P50" s="45">
        <v>60</v>
      </c>
      <c r="Q50" s="45">
        <v>0</v>
      </c>
      <c r="R50" s="45">
        <f t="shared" si="1"/>
        <v>60</v>
      </c>
      <c r="S50" s="39">
        <v>60</v>
      </c>
      <c r="T50" s="39">
        <v>-4.5</v>
      </c>
      <c r="U50" s="39">
        <f t="shared" si="2"/>
        <v>55.5</v>
      </c>
      <c r="V50" s="39">
        <f t="shared" si="3"/>
        <v>77.0412790697675</v>
      </c>
      <c r="W50" s="114">
        <v>46</v>
      </c>
      <c r="X50" s="25">
        <v>44</v>
      </c>
      <c r="Y50" s="25" t="s">
        <v>40</v>
      </c>
      <c r="Z50" s="25">
        <v>58</v>
      </c>
      <c r="AA50" s="26"/>
      <c r="AB50" s="26"/>
      <c r="AC50" s="26"/>
      <c r="AD50" s="25"/>
    </row>
    <row r="51" spans="1:30">
      <c r="A51" s="25" t="s">
        <v>35</v>
      </c>
      <c r="B51" s="25" t="s">
        <v>209</v>
      </c>
      <c r="C51" s="56">
        <v>2025</v>
      </c>
      <c r="D51" s="25" t="s">
        <v>213</v>
      </c>
      <c r="E51" s="114">
        <v>2506110170</v>
      </c>
      <c r="F51" s="25" t="s">
        <v>267</v>
      </c>
      <c r="G51" s="45">
        <v>85</v>
      </c>
      <c r="H51" s="45">
        <v>0.5</v>
      </c>
      <c r="I51" s="57">
        <f t="shared" si="4"/>
        <v>85.5</v>
      </c>
      <c r="J51" s="45">
        <v>76.8837209302326</v>
      </c>
      <c r="K51" s="45">
        <v>0</v>
      </c>
      <c r="L51" s="39">
        <f t="shared" si="0"/>
        <v>76.8837209302326</v>
      </c>
      <c r="M51" s="45">
        <v>63.625</v>
      </c>
      <c r="N51" s="45">
        <v>0</v>
      </c>
      <c r="O51" s="45">
        <f>M51+N51</f>
        <v>63.625</v>
      </c>
      <c r="P51" s="45">
        <v>60</v>
      </c>
      <c r="Q51" s="45">
        <v>0</v>
      </c>
      <c r="R51" s="45">
        <f t="shared" si="1"/>
        <v>60</v>
      </c>
      <c r="S51" s="39">
        <v>60</v>
      </c>
      <c r="T51" s="39">
        <v>-4.5</v>
      </c>
      <c r="U51" s="39">
        <f t="shared" si="2"/>
        <v>55.5</v>
      </c>
      <c r="V51" s="39">
        <f t="shared" si="3"/>
        <v>75.1690406976745</v>
      </c>
      <c r="W51" s="114">
        <v>47</v>
      </c>
      <c r="X51" s="25">
        <v>47</v>
      </c>
      <c r="Y51" s="58" t="s">
        <v>129</v>
      </c>
      <c r="Z51" s="25">
        <v>58</v>
      </c>
      <c r="AA51" s="26"/>
      <c r="AB51" s="26"/>
      <c r="AC51" s="26"/>
      <c r="AD51" s="25"/>
    </row>
    <row r="52" spans="1:30">
      <c r="A52" s="25" t="s">
        <v>35</v>
      </c>
      <c r="B52" s="25" t="s">
        <v>209</v>
      </c>
      <c r="C52" s="26">
        <v>2025</v>
      </c>
      <c r="D52" s="25" t="s">
        <v>210</v>
      </c>
      <c r="E52" s="25">
        <v>2506110123</v>
      </c>
      <c r="F52" s="111" t="s">
        <v>268</v>
      </c>
      <c r="G52" s="39">
        <v>85</v>
      </c>
      <c r="H52" s="39">
        <v>1.75</v>
      </c>
      <c r="I52" s="32">
        <f t="shared" si="4"/>
        <v>86.75</v>
      </c>
      <c r="J52" s="39">
        <v>74.17</v>
      </c>
      <c r="K52" s="39">
        <v>1</v>
      </c>
      <c r="L52" s="39">
        <f t="shared" si="0"/>
        <v>75.17</v>
      </c>
      <c r="M52" s="112">
        <v>76.6</v>
      </c>
      <c r="N52" s="119">
        <v>0</v>
      </c>
      <c r="O52" s="39">
        <v>76.6</v>
      </c>
      <c r="P52" s="39">
        <v>60</v>
      </c>
      <c r="Q52" s="39">
        <v>0</v>
      </c>
      <c r="R52" s="39">
        <f t="shared" si="1"/>
        <v>60</v>
      </c>
      <c r="S52" s="39">
        <v>60</v>
      </c>
      <c r="T52" s="113">
        <v>0.2</v>
      </c>
      <c r="U52" s="39">
        <f t="shared" si="2"/>
        <v>60.2</v>
      </c>
      <c r="V52" s="39">
        <f t="shared" si="3"/>
        <v>74.8925</v>
      </c>
      <c r="W52" s="114">
        <v>48</v>
      </c>
      <c r="X52" s="25">
        <v>49</v>
      </c>
      <c r="Y52" s="58" t="s">
        <v>129</v>
      </c>
      <c r="Z52" s="25">
        <v>58</v>
      </c>
      <c r="AA52" s="26"/>
      <c r="AB52" s="26"/>
      <c r="AC52" s="26"/>
      <c r="AD52" s="25"/>
    </row>
    <row r="53" spans="1:30">
      <c r="A53" s="25" t="s">
        <v>35</v>
      </c>
      <c r="B53" s="25" t="s">
        <v>209</v>
      </c>
      <c r="C53" s="56">
        <v>2025</v>
      </c>
      <c r="D53" s="25" t="s">
        <v>213</v>
      </c>
      <c r="E53" s="114">
        <v>2506110138</v>
      </c>
      <c r="F53" s="25" t="s">
        <v>269</v>
      </c>
      <c r="G53" s="45">
        <v>85</v>
      </c>
      <c r="H53" s="45">
        <v>0.6</v>
      </c>
      <c r="I53" s="57">
        <f t="shared" si="4"/>
        <v>85.6</v>
      </c>
      <c r="J53" s="45">
        <v>74.4418604651163</v>
      </c>
      <c r="K53" s="45">
        <v>1</v>
      </c>
      <c r="L53" s="39">
        <f t="shared" si="0"/>
        <v>75.4418604651163</v>
      </c>
      <c r="M53" s="45">
        <v>73.3</v>
      </c>
      <c r="N53" s="45">
        <v>0</v>
      </c>
      <c r="O53" s="45">
        <f>M53+N53</f>
        <v>73.3</v>
      </c>
      <c r="P53" s="45">
        <v>60</v>
      </c>
      <c r="Q53" s="45">
        <v>0</v>
      </c>
      <c r="R53" s="45">
        <f t="shared" si="1"/>
        <v>60</v>
      </c>
      <c r="S53" s="39">
        <v>60</v>
      </c>
      <c r="T53" s="39">
        <v>-4.5</v>
      </c>
      <c r="U53" s="39">
        <f t="shared" si="2"/>
        <v>55.5</v>
      </c>
      <c r="V53" s="39">
        <f t="shared" si="3"/>
        <v>74.5813953488372</v>
      </c>
      <c r="W53" s="114">
        <v>49</v>
      </c>
      <c r="X53" s="25">
        <v>48</v>
      </c>
      <c r="Y53" s="58" t="s">
        <v>129</v>
      </c>
      <c r="Z53" s="25">
        <v>58</v>
      </c>
      <c r="AA53" s="26"/>
      <c r="AB53" s="26"/>
      <c r="AC53" s="26"/>
      <c r="AD53" s="25"/>
    </row>
    <row r="54" spans="1:30">
      <c r="A54" s="25" t="s">
        <v>35</v>
      </c>
      <c r="B54" s="25" t="s">
        <v>209</v>
      </c>
      <c r="C54" s="26">
        <v>2025</v>
      </c>
      <c r="D54" s="25" t="s">
        <v>210</v>
      </c>
      <c r="E54" s="25">
        <v>2506110097</v>
      </c>
      <c r="F54" s="111" t="s">
        <v>270</v>
      </c>
      <c r="G54" s="39">
        <v>85</v>
      </c>
      <c r="H54" s="39">
        <v>0.25</v>
      </c>
      <c r="I54" s="32">
        <f t="shared" si="4"/>
        <v>85.25</v>
      </c>
      <c r="J54" s="39">
        <v>72.97</v>
      </c>
      <c r="K54" s="39">
        <v>1</v>
      </c>
      <c r="L54" s="39">
        <f t="shared" si="0"/>
        <v>73.97</v>
      </c>
      <c r="M54" s="112">
        <v>81.65</v>
      </c>
      <c r="N54" s="39">
        <v>0</v>
      </c>
      <c r="O54" s="39">
        <v>81.65</v>
      </c>
      <c r="P54" s="39">
        <v>60</v>
      </c>
      <c r="Q54" s="39">
        <v>0</v>
      </c>
      <c r="R54" s="39">
        <f t="shared" si="1"/>
        <v>60</v>
      </c>
      <c r="S54" s="39">
        <v>60</v>
      </c>
      <c r="T54" s="113">
        <v>0.2</v>
      </c>
      <c r="U54" s="39">
        <f t="shared" si="2"/>
        <v>60.2</v>
      </c>
      <c r="V54" s="39">
        <f t="shared" si="3"/>
        <v>74.095</v>
      </c>
      <c r="W54" s="114">
        <v>50</v>
      </c>
      <c r="X54" s="25">
        <v>50</v>
      </c>
      <c r="Y54" s="58" t="s">
        <v>129</v>
      </c>
      <c r="Z54" s="25">
        <v>58</v>
      </c>
      <c r="AA54" s="26"/>
      <c r="AB54" s="26"/>
      <c r="AC54" s="26"/>
      <c r="AD54" s="25"/>
    </row>
    <row r="55" spans="1:30">
      <c r="A55" s="25" t="s">
        <v>35</v>
      </c>
      <c r="B55" s="25" t="s">
        <v>209</v>
      </c>
      <c r="C55" s="26">
        <v>2025</v>
      </c>
      <c r="D55" s="25" t="s">
        <v>210</v>
      </c>
      <c r="E55" s="25">
        <v>2506110100</v>
      </c>
      <c r="F55" s="111" t="s">
        <v>271</v>
      </c>
      <c r="G55" s="39">
        <v>85</v>
      </c>
      <c r="H55" s="39">
        <v>0.25</v>
      </c>
      <c r="I55" s="32">
        <f t="shared" si="4"/>
        <v>85.25</v>
      </c>
      <c r="J55" s="39">
        <v>71.85</v>
      </c>
      <c r="K55" s="39">
        <v>1</v>
      </c>
      <c r="L55" s="39">
        <f t="shared" si="0"/>
        <v>72.85</v>
      </c>
      <c r="M55" s="112">
        <v>77.3</v>
      </c>
      <c r="N55" s="39">
        <v>0</v>
      </c>
      <c r="O55" s="39">
        <v>77.3</v>
      </c>
      <c r="P55" s="39">
        <v>60</v>
      </c>
      <c r="Q55" s="39">
        <v>0</v>
      </c>
      <c r="R55" s="39">
        <f t="shared" si="1"/>
        <v>60</v>
      </c>
      <c r="S55" s="39">
        <v>60</v>
      </c>
      <c r="T55" s="113">
        <v>0.5</v>
      </c>
      <c r="U55" s="39">
        <f t="shared" si="2"/>
        <v>60.5</v>
      </c>
      <c r="V55" s="39">
        <f t="shared" si="3"/>
        <v>73.0525</v>
      </c>
      <c r="W55" s="114">
        <v>51</v>
      </c>
      <c r="X55" s="25">
        <v>52</v>
      </c>
      <c r="Y55" s="58" t="s">
        <v>129</v>
      </c>
      <c r="Z55" s="25">
        <v>58</v>
      </c>
      <c r="AA55" s="26"/>
      <c r="AB55" s="26"/>
      <c r="AC55" s="26"/>
      <c r="AD55" s="25"/>
    </row>
    <row r="56" spans="1:30">
      <c r="A56" s="25" t="s">
        <v>35</v>
      </c>
      <c r="B56" s="25" t="s">
        <v>209</v>
      </c>
      <c r="C56" s="26">
        <v>2025</v>
      </c>
      <c r="D56" s="25" t="s">
        <v>210</v>
      </c>
      <c r="E56" s="25">
        <v>2506110109</v>
      </c>
      <c r="F56" s="111" t="s">
        <v>272</v>
      </c>
      <c r="G56" s="39">
        <v>85</v>
      </c>
      <c r="H56" s="39">
        <v>4.05</v>
      </c>
      <c r="I56" s="32">
        <f t="shared" si="4"/>
        <v>89.05</v>
      </c>
      <c r="J56" s="39">
        <v>71.6</v>
      </c>
      <c r="K56" s="113">
        <v>0</v>
      </c>
      <c r="L56" s="39">
        <f t="shared" si="0"/>
        <v>71.6</v>
      </c>
      <c r="M56" s="112">
        <v>79.65</v>
      </c>
      <c r="N56" s="39">
        <v>0</v>
      </c>
      <c r="O56" s="39">
        <v>79.65</v>
      </c>
      <c r="P56" s="39">
        <v>60</v>
      </c>
      <c r="Q56" s="39">
        <v>0.9</v>
      </c>
      <c r="R56" s="39">
        <f t="shared" si="1"/>
        <v>60.9</v>
      </c>
      <c r="S56" s="39">
        <v>60</v>
      </c>
      <c r="T56" s="113">
        <v>1</v>
      </c>
      <c r="U56" s="39">
        <f t="shared" si="2"/>
        <v>61</v>
      </c>
      <c r="V56" s="39">
        <f t="shared" si="3"/>
        <v>72.6825</v>
      </c>
      <c r="W56" s="114">
        <v>52</v>
      </c>
      <c r="X56" s="25">
        <v>53</v>
      </c>
      <c r="Y56" s="58" t="s">
        <v>129</v>
      </c>
      <c r="Z56" s="25">
        <v>58</v>
      </c>
      <c r="AA56" s="26"/>
      <c r="AB56" s="26"/>
      <c r="AC56" s="26"/>
      <c r="AD56" s="25"/>
    </row>
    <row r="57" spans="1:30">
      <c r="A57" s="25" t="s">
        <v>35</v>
      </c>
      <c r="B57" s="25" t="s">
        <v>209</v>
      </c>
      <c r="C57" s="26">
        <v>2025</v>
      </c>
      <c r="D57" s="25" t="s">
        <v>210</v>
      </c>
      <c r="E57" s="25">
        <v>2506110126</v>
      </c>
      <c r="F57" s="111" t="s">
        <v>273</v>
      </c>
      <c r="G57" s="39">
        <v>85</v>
      </c>
      <c r="H57" s="39">
        <v>0.25</v>
      </c>
      <c r="I57" s="32">
        <f t="shared" si="4"/>
        <v>85.25</v>
      </c>
      <c r="J57" s="39">
        <v>72.15</v>
      </c>
      <c r="K57" s="39">
        <v>1</v>
      </c>
      <c r="L57" s="39">
        <f t="shared" si="0"/>
        <v>73.15</v>
      </c>
      <c r="M57" s="112">
        <v>56.05</v>
      </c>
      <c r="N57" s="39">
        <v>0</v>
      </c>
      <c r="O57" s="39">
        <v>56.05</v>
      </c>
      <c r="P57" s="39">
        <v>60</v>
      </c>
      <c r="Q57" s="39">
        <v>0</v>
      </c>
      <c r="R57" s="39">
        <f t="shared" si="1"/>
        <v>60</v>
      </c>
      <c r="S57" s="39">
        <v>60</v>
      </c>
      <c r="T57" s="39">
        <v>0</v>
      </c>
      <c r="U57" s="39">
        <f t="shared" si="2"/>
        <v>60</v>
      </c>
      <c r="V57" s="39">
        <f t="shared" si="3"/>
        <v>72.19</v>
      </c>
      <c r="W57" s="114">
        <v>53</v>
      </c>
      <c r="X57" s="25">
        <v>51</v>
      </c>
      <c r="Y57" s="58" t="s">
        <v>129</v>
      </c>
      <c r="Z57" s="25">
        <v>58</v>
      </c>
      <c r="AA57" s="25"/>
      <c r="AB57" s="25"/>
      <c r="AC57" s="25"/>
      <c r="AD57" s="25"/>
    </row>
    <row r="58" spans="1:30">
      <c r="A58" s="25" t="s">
        <v>35</v>
      </c>
      <c r="B58" s="25" t="s">
        <v>209</v>
      </c>
      <c r="C58" s="26">
        <v>2025</v>
      </c>
      <c r="D58" s="25" t="s">
        <v>210</v>
      </c>
      <c r="E58" s="25">
        <v>2506110125</v>
      </c>
      <c r="F58" s="111" t="s">
        <v>274</v>
      </c>
      <c r="G58" s="39">
        <v>85</v>
      </c>
      <c r="H58" s="39">
        <v>0.25</v>
      </c>
      <c r="I58" s="32">
        <f t="shared" si="4"/>
        <v>85.25</v>
      </c>
      <c r="J58" s="39">
        <v>70.45</v>
      </c>
      <c r="K58" s="39">
        <v>1</v>
      </c>
      <c r="L58" s="39">
        <f t="shared" si="0"/>
        <v>71.45</v>
      </c>
      <c r="M58" s="112">
        <v>72.1</v>
      </c>
      <c r="N58" s="39">
        <v>0</v>
      </c>
      <c r="O58" s="39">
        <v>72.1</v>
      </c>
      <c r="P58" s="39">
        <v>60</v>
      </c>
      <c r="Q58" s="39">
        <v>0</v>
      </c>
      <c r="R58" s="39">
        <f t="shared" si="1"/>
        <v>60</v>
      </c>
      <c r="S58" s="39">
        <v>60</v>
      </c>
      <c r="T58" s="39">
        <v>8.7</v>
      </c>
      <c r="U58" s="39">
        <f t="shared" si="2"/>
        <v>68.7</v>
      </c>
      <c r="V58" s="39">
        <f t="shared" si="3"/>
        <v>72.1525</v>
      </c>
      <c r="W58" s="114">
        <v>54</v>
      </c>
      <c r="X58" s="25">
        <v>54</v>
      </c>
      <c r="Y58" s="58" t="s">
        <v>129</v>
      </c>
      <c r="Z58" s="25">
        <v>58</v>
      </c>
      <c r="AA58" s="26"/>
      <c r="AB58" s="26"/>
      <c r="AC58" s="26"/>
      <c r="AD58" s="26"/>
    </row>
    <row r="59" spans="1:30">
      <c r="A59" s="25" t="s">
        <v>35</v>
      </c>
      <c r="B59" s="25" t="s">
        <v>209</v>
      </c>
      <c r="C59" s="26">
        <v>2025</v>
      </c>
      <c r="D59" s="25" t="s">
        <v>210</v>
      </c>
      <c r="E59" s="25">
        <v>2506110105</v>
      </c>
      <c r="F59" s="111" t="s">
        <v>275</v>
      </c>
      <c r="G59" s="39">
        <v>85</v>
      </c>
      <c r="H59" s="39">
        <v>0.85</v>
      </c>
      <c r="I59" s="32">
        <f t="shared" si="4"/>
        <v>85.85</v>
      </c>
      <c r="J59" s="39">
        <v>66.51</v>
      </c>
      <c r="K59" s="39">
        <v>1</v>
      </c>
      <c r="L59" s="39">
        <f t="shared" si="0"/>
        <v>67.51</v>
      </c>
      <c r="M59" s="112">
        <v>72.25</v>
      </c>
      <c r="N59" s="39">
        <v>0</v>
      </c>
      <c r="O59" s="39">
        <v>72.25</v>
      </c>
      <c r="P59" s="39">
        <v>60</v>
      </c>
      <c r="Q59" s="39">
        <v>0</v>
      </c>
      <c r="R59" s="39">
        <f t="shared" si="1"/>
        <v>60</v>
      </c>
      <c r="S59" s="39">
        <v>60</v>
      </c>
      <c r="T59" s="113">
        <v>0.5</v>
      </c>
      <c r="U59" s="39">
        <f t="shared" si="2"/>
        <v>60.5</v>
      </c>
      <c r="V59" s="39">
        <f t="shared" si="3"/>
        <v>68.855</v>
      </c>
      <c r="W59" s="114">
        <v>55</v>
      </c>
      <c r="X59" s="25">
        <v>56</v>
      </c>
      <c r="Y59" s="58" t="s">
        <v>129</v>
      </c>
      <c r="Z59" s="25">
        <v>58</v>
      </c>
      <c r="AA59" s="26"/>
      <c r="AB59" s="26"/>
      <c r="AC59" s="26"/>
      <c r="AD59" s="25"/>
    </row>
    <row r="60" spans="1:30">
      <c r="A60" s="25" t="s">
        <v>35</v>
      </c>
      <c r="B60" s="25" t="s">
        <v>209</v>
      </c>
      <c r="C60" s="56">
        <v>2025</v>
      </c>
      <c r="D60" s="25" t="s">
        <v>213</v>
      </c>
      <c r="E60" s="114">
        <v>2506110149</v>
      </c>
      <c r="F60" s="25" t="s">
        <v>276</v>
      </c>
      <c r="G60" s="45">
        <v>85</v>
      </c>
      <c r="H60" s="45">
        <v>0.6</v>
      </c>
      <c r="I60" s="57">
        <f t="shared" si="4"/>
        <v>85.6</v>
      </c>
      <c r="J60" s="45">
        <v>67.1279069767442</v>
      </c>
      <c r="K60" s="45">
        <v>0</v>
      </c>
      <c r="L60" s="39">
        <f t="shared" si="0"/>
        <v>67.1279069767442</v>
      </c>
      <c r="M60" s="45">
        <v>77</v>
      </c>
      <c r="N60" s="45">
        <v>0</v>
      </c>
      <c r="O60" s="45">
        <f>M60+N60</f>
        <v>77</v>
      </c>
      <c r="P60" s="45">
        <v>60</v>
      </c>
      <c r="Q60" s="45">
        <v>0</v>
      </c>
      <c r="R60" s="45">
        <f t="shared" si="1"/>
        <v>60</v>
      </c>
      <c r="S60" s="39">
        <v>60</v>
      </c>
      <c r="T60" s="39">
        <v>-4.5</v>
      </c>
      <c r="U60" s="39">
        <f t="shared" si="2"/>
        <v>55.5</v>
      </c>
      <c r="V60" s="39">
        <f t="shared" si="3"/>
        <v>68.5309302325581</v>
      </c>
      <c r="W60" s="114">
        <v>56</v>
      </c>
      <c r="X60" s="25">
        <v>55</v>
      </c>
      <c r="Y60" s="58" t="s">
        <v>129</v>
      </c>
      <c r="Z60" s="25">
        <v>58</v>
      </c>
      <c r="AA60" s="26"/>
      <c r="AB60" s="26"/>
      <c r="AC60" s="26"/>
      <c r="AD60" s="25"/>
    </row>
    <row r="61" spans="1:30">
      <c r="A61" s="25" t="s">
        <v>35</v>
      </c>
      <c r="B61" s="25" t="s">
        <v>209</v>
      </c>
      <c r="C61" s="26">
        <v>2025</v>
      </c>
      <c r="D61" s="25" t="s">
        <v>210</v>
      </c>
      <c r="E61" s="25">
        <v>2506110106</v>
      </c>
      <c r="F61" s="111" t="s">
        <v>277</v>
      </c>
      <c r="G61" s="39">
        <v>85</v>
      </c>
      <c r="H61" s="39">
        <v>0.35</v>
      </c>
      <c r="I61" s="32">
        <f t="shared" si="4"/>
        <v>85.35</v>
      </c>
      <c r="J61" s="39">
        <v>66.27</v>
      </c>
      <c r="K61" s="39">
        <v>1</v>
      </c>
      <c r="L61" s="39">
        <f t="shared" si="0"/>
        <v>67.27</v>
      </c>
      <c r="M61" s="112">
        <v>60</v>
      </c>
      <c r="N61" s="39">
        <v>0</v>
      </c>
      <c r="O61" s="39">
        <v>60</v>
      </c>
      <c r="P61" s="39">
        <v>60</v>
      </c>
      <c r="Q61" s="39">
        <v>0</v>
      </c>
      <c r="R61" s="39">
        <f t="shared" si="1"/>
        <v>60</v>
      </c>
      <c r="S61" s="39">
        <v>60</v>
      </c>
      <c r="T61" s="113">
        <v>0.5</v>
      </c>
      <c r="U61" s="39">
        <f t="shared" si="2"/>
        <v>60.5</v>
      </c>
      <c r="V61" s="39">
        <f t="shared" si="3"/>
        <v>68.0125</v>
      </c>
      <c r="W61" s="114">
        <v>57</v>
      </c>
      <c r="X61" s="25">
        <v>57</v>
      </c>
      <c r="Y61" s="58" t="s">
        <v>129</v>
      </c>
      <c r="Z61" s="25">
        <v>58</v>
      </c>
      <c r="AA61" s="26"/>
      <c r="AB61" s="26"/>
      <c r="AC61" s="26"/>
      <c r="AD61" s="25"/>
    </row>
    <row r="62" spans="1:30">
      <c r="A62" s="25" t="s">
        <v>35</v>
      </c>
      <c r="B62" s="25" t="s">
        <v>209</v>
      </c>
      <c r="C62" s="56">
        <v>2025</v>
      </c>
      <c r="D62" s="25" t="s">
        <v>213</v>
      </c>
      <c r="E62" s="114">
        <v>2506110164</v>
      </c>
      <c r="F62" s="25" t="s">
        <v>278</v>
      </c>
      <c r="G62" s="45">
        <v>85</v>
      </c>
      <c r="H62" s="45">
        <v>0</v>
      </c>
      <c r="I62" s="57">
        <f t="shared" si="4"/>
        <v>85</v>
      </c>
      <c r="J62" s="45">
        <v>64.5813953488372</v>
      </c>
      <c r="K62" s="45">
        <v>0</v>
      </c>
      <c r="L62" s="39">
        <f t="shared" si="0"/>
        <v>64.5813953488372</v>
      </c>
      <c r="M62" s="45">
        <v>69.85</v>
      </c>
      <c r="N62" s="45">
        <v>0</v>
      </c>
      <c r="O62" s="45">
        <f>M62+N62</f>
        <v>69.85</v>
      </c>
      <c r="P62" s="45">
        <v>60</v>
      </c>
      <c r="Q62" s="45">
        <v>0</v>
      </c>
      <c r="R62" s="45">
        <f t="shared" si="1"/>
        <v>60</v>
      </c>
      <c r="S62" s="39">
        <v>60</v>
      </c>
      <c r="T62" s="39">
        <v>-4.5</v>
      </c>
      <c r="U62" s="39">
        <f t="shared" si="2"/>
        <v>55.5</v>
      </c>
      <c r="V62" s="39">
        <f t="shared" si="3"/>
        <v>66.2035465116279</v>
      </c>
      <c r="W62" s="114">
        <v>58</v>
      </c>
      <c r="X62" s="25">
        <v>58</v>
      </c>
      <c r="Y62" s="58" t="s">
        <v>129</v>
      </c>
      <c r="Z62" s="25">
        <v>58</v>
      </c>
      <c r="AA62" s="26"/>
      <c r="AB62" s="26"/>
      <c r="AC62" s="26"/>
      <c r="AD62" s="25"/>
    </row>
    <row r="63" spans="1:30">
      <c r="A63" s="59" t="s">
        <v>202</v>
      </c>
      <c r="B63" s="63" t="s">
        <v>203</v>
      </c>
      <c r="C63" s="5"/>
      <c r="D63" s="60"/>
      <c r="E63" s="60"/>
      <c r="F63" s="60"/>
      <c r="G63" s="120"/>
      <c r="H63" s="120"/>
      <c r="I63" s="120"/>
      <c r="J63" s="120"/>
      <c r="K63" s="120"/>
      <c r="L63" s="120"/>
      <c r="M63" s="120"/>
      <c r="N63" s="120"/>
      <c r="O63" s="120"/>
      <c r="P63" s="120"/>
      <c r="Q63" s="120"/>
      <c r="R63" s="120"/>
      <c r="S63" s="120"/>
      <c r="T63" s="120"/>
      <c r="U63" s="120"/>
      <c r="V63" s="120"/>
      <c r="W63" s="121"/>
      <c r="X63" s="60"/>
      <c r="Y63" s="3"/>
      <c r="Z63" s="3"/>
      <c r="AA63" s="3"/>
      <c r="AB63" s="3"/>
      <c r="AC63" s="3"/>
      <c r="AD63" s="3"/>
    </row>
    <row r="64" spans="1:30">
      <c r="A64" s="63"/>
      <c r="B64" s="59" t="s">
        <v>204</v>
      </c>
      <c r="C64" s="5"/>
      <c r="D64" s="60"/>
      <c r="E64" s="60"/>
      <c r="F64" s="60"/>
      <c r="G64" s="120"/>
      <c r="H64" s="120"/>
      <c r="I64" s="120"/>
      <c r="J64" s="120"/>
      <c r="K64" s="120"/>
      <c r="L64" s="120"/>
      <c r="M64" s="120"/>
      <c r="N64" s="120"/>
      <c r="O64" s="120"/>
      <c r="P64" s="120"/>
      <c r="Q64" s="120"/>
      <c r="R64" s="120"/>
      <c r="S64" s="120"/>
      <c r="T64" s="120"/>
      <c r="U64" s="120"/>
      <c r="V64" s="120"/>
      <c r="W64" s="121"/>
      <c r="X64" s="60"/>
      <c r="Y64" s="3"/>
      <c r="Z64" s="3"/>
      <c r="AA64" s="3"/>
      <c r="AB64" s="3"/>
      <c r="AC64" s="3"/>
      <c r="AD64" s="3"/>
    </row>
    <row r="65" spans="1:30">
      <c r="A65" s="63"/>
      <c r="B65" s="63" t="s">
        <v>205</v>
      </c>
      <c r="C65" s="5"/>
      <c r="D65" s="60"/>
      <c r="E65" s="60"/>
      <c r="F65" s="60"/>
      <c r="G65" s="120"/>
      <c r="H65" s="120"/>
      <c r="I65" s="120"/>
      <c r="J65" s="120"/>
      <c r="K65" s="120"/>
      <c r="L65" s="120"/>
      <c r="M65" s="120"/>
      <c r="N65" s="120"/>
      <c r="O65" s="120"/>
      <c r="P65" s="120"/>
      <c r="Q65" s="120"/>
      <c r="R65" s="120"/>
      <c r="S65" s="120"/>
      <c r="T65" s="120"/>
      <c r="U65" s="120"/>
      <c r="V65" s="120"/>
      <c r="W65" s="121"/>
      <c r="X65" s="60"/>
      <c r="Y65" s="3"/>
      <c r="Z65" s="3"/>
      <c r="AA65" s="3"/>
      <c r="AB65" s="3"/>
      <c r="AC65" s="3"/>
      <c r="AD65" s="3"/>
    </row>
    <row r="66" spans="1:30">
      <c r="A66" s="63"/>
      <c r="B66" s="63" t="s">
        <v>206</v>
      </c>
      <c r="C66" s="3"/>
      <c r="D66" s="60"/>
      <c r="E66" s="60"/>
      <c r="F66" s="60"/>
      <c r="G66" s="120"/>
      <c r="H66" s="120"/>
      <c r="I66" s="120"/>
      <c r="J66" s="120"/>
      <c r="K66" s="120"/>
      <c r="L66" s="120"/>
      <c r="M66" s="120"/>
      <c r="N66" s="120"/>
      <c r="O66" s="120"/>
      <c r="P66" s="120"/>
      <c r="Q66" s="120"/>
      <c r="R66" s="120"/>
      <c r="S66" s="120"/>
      <c r="T66" s="120"/>
      <c r="U66" s="120"/>
      <c r="V66" s="120"/>
      <c r="W66" s="121"/>
      <c r="X66" s="60"/>
      <c r="Y66" s="3"/>
      <c r="Z66" s="3"/>
      <c r="AA66" s="3"/>
      <c r="AB66" s="3"/>
      <c r="AC66" s="3"/>
      <c r="AD66" s="3"/>
    </row>
    <row r="67" spans="1:30">
      <c r="A67" s="65"/>
      <c r="B67" s="59" t="s">
        <v>207</v>
      </c>
      <c r="C67" s="3"/>
      <c r="D67" s="60"/>
      <c r="E67" s="60"/>
      <c r="F67" s="60"/>
      <c r="G67" s="120"/>
      <c r="H67" s="120"/>
      <c r="I67" s="120"/>
      <c r="J67" s="120"/>
      <c r="K67" s="120"/>
      <c r="L67" s="120"/>
      <c r="M67" s="120"/>
      <c r="N67" s="120"/>
      <c r="O67" s="120"/>
      <c r="P67" s="120"/>
      <c r="Q67" s="120"/>
      <c r="R67" s="120"/>
      <c r="S67" s="120"/>
      <c r="T67" s="120"/>
      <c r="U67" s="120"/>
      <c r="V67" s="120"/>
      <c r="W67" s="121"/>
      <c r="X67" s="60"/>
      <c r="Y67" s="3"/>
      <c r="Z67" s="3"/>
      <c r="AA67" s="3"/>
      <c r="AB67" s="3"/>
      <c r="AC67" s="3"/>
      <c r="AD67" s="3"/>
    </row>
  </sheetData>
  <autoFilter xmlns:etc="http://www.wps.cn/officeDocument/2017/etCustomData" ref="A4:AD67" etc:filterBottomFollowUsedRange="0">
    <extLst/>
  </autoFilter>
  <sortState ref="A5:AD62">
    <sortCondition ref="V5:V62" descending="1"/>
  </sortState>
  <mergeCells count="1">
    <mergeCell ref="A2:AD2"/>
  </mergeCells>
  <conditionalFormatting sqref="E5">
    <cfRule type="duplicateValues" dxfId="0" priority="6"/>
  </conditionalFormatting>
  <conditionalFormatting sqref="E6:E10">
    <cfRule type="duplicateValues" dxfId="0" priority="5"/>
  </conditionalFormatting>
  <conditionalFormatting sqref="E11:E35">
    <cfRule type="duplicateValues" dxfId="0" priority="4"/>
  </conditionalFormatting>
  <conditionalFormatting sqref="E36:E62">
    <cfRule type="duplicateValues" dxfId="0" priority="1"/>
  </conditionalFormatting>
  <conditionalFormatting sqref="F5:F35">
    <cfRule type="duplicateValues" dxfId="0" priority="3"/>
  </conditionalFormatting>
  <conditionalFormatting sqref="F36:F62">
    <cfRule type="duplicateValues" dxfId="0" priority="2"/>
  </conditionalFormatting>
  <dataValidations count="6">
    <dataValidation type="list" allowBlank="1" showInputMessage="1" showErrorMessage="1" sqref="AA11 AA42">
      <formula1>"一等奖学金,二等奖学金,三等奖学金,课程考核不合格,德育分未达标,体育成绩不合格,违纪"</formula1>
    </dataValidation>
    <dataValidation type="list" allowBlank="1" showInputMessage="1" showErrorMessage="1" sqref="U1:U3 U63:U67 AA4:AA10 AA12:AA33 AA36:AA41 AA43:AA62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63:V67 AB10:AB33 AB41:AB62">
      <formula1>$CQ$8:$CQ$11</formula1>
    </dataValidation>
    <dataValidation type="list" allowBlank="1" showInputMessage="1" showErrorMessage="1" sqref="W1:W3 W63:W67 AC4:AC33 AC36:AC62">
      <formula1>"三好学生,三好学生标兵,优秀学生干部"</formula1>
    </dataValidation>
    <dataValidation type="list" allowBlank="1" showInputMessage="1" showErrorMessage="1" sqref="Y5:Y33 Y36:Y62">
      <formula1>"是,否"</formula1>
    </dataValidation>
    <dataValidation type="list" allowBlank="1" showInputMessage="1" showErrorMessage="1" sqref="AB5:AB9 AB36:AB40">
      <formula1>"学业进步奖,研究与创新奖,道德风尚奖,文体活动奖,社会工作奖"</formula1>
    </dataValidation>
  </dataValidations>
  <pageMargins left="0.700694444444445" right="0.700694444444445" top="0.751388888888889" bottom="0.751388888888889" header="0.298611111111111" footer="0.298611111111111"/>
  <pageSetup paperSize="9" scale="42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1"/>
  <sheetViews>
    <sheetView view="pageBreakPreview" zoomScaleNormal="100" topLeftCell="H1" workbookViewId="0">
      <selection activeCell="AC5" sqref="AC5:AC6"/>
    </sheetView>
  </sheetViews>
  <sheetFormatPr defaultColWidth="10" defaultRowHeight="14.25"/>
  <cols>
    <col min="2" max="2" width="13.525" customWidth="1"/>
  </cols>
  <sheetData>
    <row r="1" spans="1:30">
      <c r="A1" s="1" t="s">
        <v>0</v>
      </c>
      <c r="B1" s="1"/>
      <c r="C1" s="2"/>
      <c r="D1" s="3"/>
      <c r="E1" s="3"/>
      <c r="F1" s="3"/>
      <c r="G1" s="4"/>
      <c r="H1" s="5"/>
      <c r="I1" s="6"/>
      <c r="J1" s="4"/>
      <c r="K1" s="5"/>
      <c r="L1" s="6"/>
      <c r="M1" s="4"/>
      <c r="N1" s="5"/>
      <c r="O1" s="4"/>
      <c r="P1" s="66"/>
      <c r="Q1" s="66"/>
      <c r="R1" s="3"/>
      <c r="S1" s="67"/>
      <c r="T1" s="68"/>
      <c r="U1" s="5"/>
      <c r="V1" s="5"/>
      <c r="W1" s="5"/>
      <c r="X1" s="3"/>
      <c r="Y1" s="3"/>
      <c r="Z1" s="3"/>
      <c r="AA1" s="3"/>
      <c r="AB1" s="3"/>
      <c r="AC1" s="3"/>
      <c r="AD1" s="3"/>
    </row>
    <row r="2" ht="18.75" spans="1:30">
      <c r="A2" s="69" t="s">
        <v>279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ht="15.75" spans="1:30">
      <c r="A3" s="11" t="s">
        <v>2</v>
      </c>
      <c r="B3" s="11"/>
      <c r="C3" s="11" t="s">
        <v>3</v>
      </c>
      <c r="D3" s="12"/>
      <c r="E3" s="12"/>
      <c r="F3" s="12"/>
      <c r="G3" s="12"/>
      <c r="H3" s="12"/>
      <c r="I3" s="95"/>
      <c r="J3" s="12"/>
      <c r="K3" s="12"/>
      <c r="L3" s="95"/>
      <c r="M3" s="12"/>
      <c r="N3" s="12"/>
      <c r="O3" s="12"/>
      <c r="P3" s="12"/>
      <c r="Q3" s="18"/>
      <c r="R3" s="12"/>
      <c r="S3" s="70"/>
      <c r="T3" s="12"/>
      <c r="U3" s="12"/>
      <c r="V3" s="17"/>
      <c r="W3" s="18"/>
      <c r="X3" s="11" t="s">
        <v>4</v>
      </c>
      <c r="Y3" s="18"/>
      <c r="Z3" s="18"/>
      <c r="AA3" s="18"/>
      <c r="AB3" s="18"/>
      <c r="AC3" s="18"/>
      <c r="AD3" s="18"/>
    </row>
    <row r="4" ht="27" spans="1:30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2" t="s">
        <v>13</v>
      </c>
      <c r="J4" s="21" t="s">
        <v>14</v>
      </c>
      <c r="K4" s="20" t="s">
        <v>15</v>
      </c>
      <c r="L4" s="22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0" t="s">
        <v>21</v>
      </c>
      <c r="R4" s="21" t="s">
        <v>22</v>
      </c>
      <c r="S4" s="21" t="s">
        <v>23</v>
      </c>
      <c r="T4" s="20" t="s">
        <v>24</v>
      </c>
      <c r="U4" s="21" t="s">
        <v>25</v>
      </c>
      <c r="V4" s="21" t="s">
        <v>26</v>
      </c>
      <c r="W4" s="21" t="s">
        <v>27</v>
      </c>
      <c r="X4" s="20" t="s">
        <v>28</v>
      </c>
      <c r="Y4" s="23" t="s">
        <v>29</v>
      </c>
      <c r="Z4" s="21" t="s">
        <v>30</v>
      </c>
      <c r="AA4" s="20" t="s">
        <v>31</v>
      </c>
      <c r="AB4" s="20" t="s">
        <v>32</v>
      </c>
      <c r="AC4" s="20" t="s">
        <v>33</v>
      </c>
      <c r="AD4" s="24" t="s">
        <v>34</v>
      </c>
    </row>
    <row r="5" spans="1:30">
      <c r="A5" s="25" t="s">
        <v>35</v>
      </c>
      <c r="B5" s="25" t="s">
        <v>280</v>
      </c>
      <c r="C5" s="26">
        <v>2025</v>
      </c>
      <c r="D5" s="25" t="s">
        <v>281</v>
      </c>
      <c r="E5" s="25">
        <v>2506110298</v>
      </c>
      <c r="F5" s="25" t="s">
        <v>282</v>
      </c>
      <c r="G5" s="39">
        <v>85</v>
      </c>
      <c r="H5" s="39">
        <v>7.4</v>
      </c>
      <c r="I5" s="32">
        <f t="shared" ref="I5:I10" si="0">G5+H5</f>
        <v>92.4</v>
      </c>
      <c r="J5" s="39">
        <v>93.6153846153846</v>
      </c>
      <c r="K5" s="39">
        <v>1</v>
      </c>
      <c r="L5" s="32">
        <v>94.62</v>
      </c>
      <c r="M5" s="39">
        <f>([1]Sheet1!T12+[1]Sheet1!Y12)/2*0.5+[1]Sheet1!BQ12*0.5</f>
        <v>86.8</v>
      </c>
      <c r="N5" s="39">
        <v>0</v>
      </c>
      <c r="O5" s="39">
        <f t="shared" ref="O5:O10" si="1">M5+N5</f>
        <v>86.8</v>
      </c>
      <c r="P5" s="39">
        <v>60</v>
      </c>
      <c r="Q5" s="39">
        <v>0</v>
      </c>
      <c r="R5" s="39">
        <f t="shared" ref="R5:R10" si="2">P5+Q5</f>
        <v>60</v>
      </c>
      <c r="S5" s="39">
        <v>60</v>
      </c>
      <c r="T5" s="39">
        <v>10</v>
      </c>
      <c r="U5" s="39">
        <f t="shared" ref="U5:U10" si="3">S5+T5</f>
        <v>70</v>
      </c>
      <c r="V5" s="39">
        <f t="shared" ref="V5:V26" si="4">I5*0.1+L5*0.75+O5*0.05+R5*0.05+U5*0.05</f>
        <v>91.045</v>
      </c>
      <c r="W5" s="96">
        <f t="shared" ref="W5:W26" si="5">RANK(V5,$V$5:$V$26)</f>
        <v>1</v>
      </c>
      <c r="X5" s="25">
        <v>1</v>
      </c>
      <c r="Y5" s="25" t="s">
        <v>40</v>
      </c>
      <c r="Z5" s="25">
        <v>22</v>
      </c>
      <c r="AA5" s="26" t="s">
        <v>41</v>
      </c>
      <c r="AB5" s="26"/>
      <c r="AC5" s="25" t="s">
        <v>42</v>
      </c>
      <c r="AD5" s="36"/>
    </row>
    <row r="6" spans="1:30">
      <c r="A6" s="25" t="s">
        <v>35</v>
      </c>
      <c r="B6" s="25" t="s">
        <v>280</v>
      </c>
      <c r="C6" s="26">
        <v>2025</v>
      </c>
      <c r="D6" s="25" t="s">
        <v>283</v>
      </c>
      <c r="E6" s="25">
        <v>2506110235</v>
      </c>
      <c r="F6" s="25" t="s">
        <v>284</v>
      </c>
      <c r="G6" s="39">
        <v>85</v>
      </c>
      <c r="H6" s="39">
        <v>13.2</v>
      </c>
      <c r="I6" s="32">
        <f t="shared" si="0"/>
        <v>98.2</v>
      </c>
      <c r="J6" s="39">
        <v>90.55555556</v>
      </c>
      <c r="K6" s="39">
        <v>1.2</v>
      </c>
      <c r="L6" s="32">
        <f>J6+K6</f>
        <v>91.75555556</v>
      </c>
      <c r="M6" s="39">
        <v>82.675</v>
      </c>
      <c r="N6" s="39">
        <v>0</v>
      </c>
      <c r="O6" s="39">
        <f t="shared" si="1"/>
        <v>82.675</v>
      </c>
      <c r="P6" s="39">
        <v>60</v>
      </c>
      <c r="Q6" s="39">
        <v>1</v>
      </c>
      <c r="R6" s="39">
        <f t="shared" si="2"/>
        <v>61</v>
      </c>
      <c r="S6" s="39">
        <v>60</v>
      </c>
      <c r="T6" s="39">
        <v>34.05</v>
      </c>
      <c r="U6" s="39">
        <f t="shared" si="3"/>
        <v>94.05</v>
      </c>
      <c r="V6" s="39">
        <f t="shared" si="4"/>
        <v>90.52291667</v>
      </c>
      <c r="W6" s="96">
        <f t="shared" si="5"/>
        <v>2</v>
      </c>
      <c r="X6" s="25">
        <v>2</v>
      </c>
      <c r="Y6" s="25" t="s">
        <v>40</v>
      </c>
      <c r="Z6" s="25">
        <v>22</v>
      </c>
      <c r="AA6" s="26" t="s">
        <v>50</v>
      </c>
      <c r="AB6" s="26"/>
      <c r="AC6" s="26" t="s">
        <v>45</v>
      </c>
      <c r="AD6" s="36"/>
    </row>
    <row r="7" spans="1:30">
      <c r="A7" s="25" t="s">
        <v>35</v>
      </c>
      <c r="B7" s="25" t="s">
        <v>280</v>
      </c>
      <c r="C7" s="26">
        <v>2025</v>
      </c>
      <c r="D7" s="25" t="s">
        <v>283</v>
      </c>
      <c r="E7" s="25">
        <v>2506110217</v>
      </c>
      <c r="F7" s="25" t="s">
        <v>285</v>
      </c>
      <c r="G7" s="39">
        <v>85</v>
      </c>
      <c r="H7" s="39">
        <v>1.2</v>
      </c>
      <c r="I7" s="32">
        <f t="shared" si="0"/>
        <v>86.2</v>
      </c>
      <c r="J7" s="39">
        <v>89.88888889</v>
      </c>
      <c r="K7" s="39">
        <v>1</v>
      </c>
      <c r="L7" s="32">
        <f>J7+K7</f>
        <v>90.88888889</v>
      </c>
      <c r="M7" s="39">
        <v>76.375</v>
      </c>
      <c r="N7" s="39">
        <v>0</v>
      </c>
      <c r="O7" s="39">
        <f t="shared" si="1"/>
        <v>76.375</v>
      </c>
      <c r="P7" s="39">
        <v>60</v>
      </c>
      <c r="Q7" s="39">
        <v>0</v>
      </c>
      <c r="R7" s="39">
        <f t="shared" si="2"/>
        <v>60</v>
      </c>
      <c r="S7" s="39">
        <v>60</v>
      </c>
      <c r="T7" s="39">
        <v>1.25</v>
      </c>
      <c r="U7" s="39">
        <f t="shared" si="3"/>
        <v>61.25</v>
      </c>
      <c r="V7" s="39">
        <f t="shared" si="4"/>
        <v>86.6679166675</v>
      </c>
      <c r="W7" s="96">
        <f t="shared" si="5"/>
        <v>4</v>
      </c>
      <c r="X7" s="25">
        <v>3</v>
      </c>
      <c r="Y7" s="25" t="s">
        <v>40</v>
      </c>
      <c r="Z7" s="25">
        <v>22</v>
      </c>
      <c r="AA7" s="26" t="s">
        <v>68</v>
      </c>
      <c r="AB7" s="26"/>
      <c r="AC7" s="26"/>
      <c r="AD7" s="36"/>
    </row>
    <row r="8" spans="1:30">
      <c r="A8" s="25" t="s">
        <v>35</v>
      </c>
      <c r="B8" s="25" t="s">
        <v>280</v>
      </c>
      <c r="C8" s="26">
        <v>2025</v>
      </c>
      <c r="D8" s="25" t="s">
        <v>283</v>
      </c>
      <c r="E8" s="25">
        <v>2506110244</v>
      </c>
      <c r="F8" s="25" t="s">
        <v>286</v>
      </c>
      <c r="G8" s="39">
        <v>85</v>
      </c>
      <c r="H8" s="39">
        <v>0</v>
      </c>
      <c r="I8" s="32">
        <f t="shared" si="0"/>
        <v>85</v>
      </c>
      <c r="J8" s="39">
        <v>89.8</v>
      </c>
      <c r="K8" s="39">
        <v>1</v>
      </c>
      <c r="L8" s="32">
        <f>J8+K8</f>
        <v>90.8</v>
      </c>
      <c r="M8" s="39">
        <v>77.8</v>
      </c>
      <c r="N8" s="39">
        <v>0</v>
      </c>
      <c r="O8" s="39">
        <f t="shared" si="1"/>
        <v>77.8</v>
      </c>
      <c r="P8" s="39">
        <v>60</v>
      </c>
      <c r="Q8" s="39">
        <v>0</v>
      </c>
      <c r="R8" s="39">
        <f t="shared" si="2"/>
        <v>60</v>
      </c>
      <c r="S8" s="39">
        <v>60</v>
      </c>
      <c r="T8" s="39">
        <v>0.75</v>
      </c>
      <c r="U8" s="39">
        <f t="shared" si="3"/>
        <v>60.75</v>
      </c>
      <c r="V8" s="39">
        <f t="shared" si="4"/>
        <v>86.5275</v>
      </c>
      <c r="W8" s="96">
        <f t="shared" si="5"/>
        <v>5</v>
      </c>
      <c r="X8" s="25">
        <v>4</v>
      </c>
      <c r="Y8" s="25" t="s">
        <v>40</v>
      </c>
      <c r="Z8" s="25">
        <v>22</v>
      </c>
      <c r="AA8" s="26" t="s">
        <v>68</v>
      </c>
      <c r="AB8" s="26"/>
      <c r="AC8" s="26"/>
      <c r="AD8" s="36"/>
    </row>
    <row r="9" spans="1:30">
      <c r="A9" s="25" t="s">
        <v>35</v>
      </c>
      <c r="B9" s="25" t="s">
        <v>280</v>
      </c>
      <c r="C9" s="26">
        <v>2025</v>
      </c>
      <c r="D9" s="25" t="s">
        <v>283</v>
      </c>
      <c r="E9" s="25">
        <v>2506110243</v>
      </c>
      <c r="F9" s="25" t="s">
        <v>287</v>
      </c>
      <c r="G9" s="39">
        <v>85</v>
      </c>
      <c r="H9" s="39">
        <v>1.5</v>
      </c>
      <c r="I9" s="32">
        <f t="shared" si="0"/>
        <v>86.5</v>
      </c>
      <c r="J9" s="39">
        <v>89.68888889</v>
      </c>
      <c r="K9" s="39">
        <v>1</v>
      </c>
      <c r="L9" s="32">
        <f>J9+K9</f>
        <v>90.68888889</v>
      </c>
      <c r="M9" s="39">
        <v>75.85</v>
      </c>
      <c r="N9" s="39">
        <v>0</v>
      </c>
      <c r="O9" s="39">
        <f t="shared" si="1"/>
        <v>75.85</v>
      </c>
      <c r="P9" s="39">
        <v>60</v>
      </c>
      <c r="Q9" s="39">
        <v>0</v>
      </c>
      <c r="R9" s="39">
        <f t="shared" si="2"/>
        <v>60</v>
      </c>
      <c r="S9" s="39">
        <v>60</v>
      </c>
      <c r="T9" s="39">
        <v>1.25</v>
      </c>
      <c r="U9" s="39">
        <f t="shared" si="3"/>
        <v>61.25</v>
      </c>
      <c r="V9" s="39">
        <f t="shared" si="4"/>
        <v>86.5216666675</v>
      </c>
      <c r="W9" s="96">
        <f t="shared" si="5"/>
        <v>6</v>
      </c>
      <c r="X9" s="25">
        <v>5</v>
      </c>
      <c r="Y9" s="25" t="s">
        <v>40</v>
      </c>
      <c r="Z9" s="25">
        <v>22</v>
      </c>
      <c r="AA9" s="26" t="s">
        <v>68</v>
      </c>
      <c r="AB9" s="26"/>
      <c r="AC9" s="26"/>
      <c r="AD9" s="36"/>
    </row>
    <row r="10" spans="1:30">
      <c r="A10" s="25" t="s">
        <v>35</v>
      </c>
      <c r="B10" s="25" t="s">
        <v>280</v>
      </c>
      <c r="C10" s="26">
        <v>2025</v>
      </c>
      <c r="D10" s="25" t="s">
        <v>283</v>
      </c>
      <c r="E10" s="25">
        <v>2506110248</v>
      </c>
      <c r="F10" s="25" t="s">
        <v>288</v>
      </c>
      <c r="G10" s="39">
        <v>85</v>
      </c>
      <c r="H10" s="39">
        <v>1</v>
      </c>
      <c r="I10" s="32">
        <f t="shared" si="0"/>
        <v>86</v>
      </c>
      <c r="J10" s="39">
        <v>88.84444444</v>
      </c>
      <c r="K10" s="39">
        <v>1</v>
      </c>
      <c r="L10" s="32">
        <f>J10+K10</f>
        <v>89.84444444</v>
      </c>
      <c r="M10" s="39">
        <v>76.05</v>
      </c>
      <c r="N10" s="39">
        <v>0</v>
      </c>
      <c r="O10" s="39">
        <f t="shared" si="1"/>
        <v>76.05</v>
      </c>
      <c r="P10" s="39">
        <v>60</v>
      </c>
      <c r="Q10" s="39">
        <v>0</v>
      </c>
      <c r="R10" s="39">
        <f t="shared" si="2"/>
        <v>60</v>
      </c>
      <c r="S10" s="39">
        <v>60</v>
      </c>
      <c r="T10" s="39">
        <v>0.75</v>
      </c>
      <c r="U10" s="39">
        <f t="shared" si="3"/>
        <v>60.75</v>
      </c>
      <c r="V10" s="39">
        <f t="shared" si="4"/>
        <v>85.82333333</v>
      </c>
      <c r="W10" s="96">
        <f t="shared" si="5"/>
        <v>7</v>
      </c>
      <c r="X10" s="25">
        <v>6</v>
      </c>
      <c r="Y10" s="25" t="s">
        <v>40</v>
      </c>
      <c r="Z10" s="25">
        <v>22</v>
      </c>
      <c r="AA10" s="26" t="s">
        <v>68</v>
      </c>
      <c r="AB10" s="26"/>
      <c r="AC10" s="26"/>
      <c r="AD10" s="36"/>
    </row>
    <row r="11" spans="1:30">
      <c r="A11" s="25" t="s">
        <v>35</v>
      </c>
      <c r="B11" s="25" t="s">
        <v>280</v>
      </c>
      <c r="C11" s="26">
        <v>2025</v>
      </c>
      <c r="D11" s="25" t="s">
        <v>281</v>
      </c>
      <c r="E11" s="25">
        <v>2506110120</v>
      </c>
      <c r="F11" s="25" t="s">
        <v>289</v>
      </c>
      <c r="G11" s="39">
        <v>85</v>
      </c>
      <c r="H11" s="39">
        <v>2.1</v>
      </c>
      <c r="I11" s="32">
        <v>87.1</v>
      </c>
      <c r="J11" s="39">
        <v>86.5405405405405</v>
      </c>
      <c r="K11" s="39">
        <v>2.35</v>
      </c>
      <c r="L11" s="32">
        <v>88.89</v>
      </c>
      <c r="M11" s="39">
        <f>([1]Sheet1!T3+[1]Sheet1!Y3)/2*0.5+[1]Sheet1!BQ3*0.5</f>
        <v>89.25</v>
      </c>
      <c r="N11" s="39">
        <v>0</v>
      </c>
      <c r="O11" s="39">
        <v>89.25</v>
      </c>
      <c r="P11" s="39">
        <v>60</v>
      </c>
      <c r="Q11" s="39">
        <v>0.45</v>
      </c>
      <c r="R11" s="39">
        <v>60.45</v>
      </c>
      <c r="S11" s="39">
        <v>60</v>
      </c>
      <c r="T11" s="39">
        <v>37.15</v>
      </c>
      <c r="U11" s="39">
        <v>97.15</v>
      </c>
      <c r="V11" s="39">
        <f t="shared" si="4"/>
        <v>87.72</v>
      </c>
      <c r="W11" s="96">
        <f t="shared" si="5"/>
        <v>3</v>
      </c>
      <c r="X11" s="25">
        <v>7</v>
      </c>
      <c r="Y11" s="97" t="s">
        <v>40</v>
      </c>
      <c r="Z11" s="25">
        <v>22</v>
      </c>
      <c r="AA11" s="26" t="s">
        <v>50</v>
      </c>
      <c r="AB11" s="26"/>
      <c r="AC11" s="26"/>
      <c r="AD11" s="36"/>
    </row>
    <row r="12" spans="1:30">
      <c r="A12" s="25" t="s">
        <v>35</v>
      </c>
      <c r="B12" s="25" t="s">
        <v>280</v>
      </c>
      <c r="C12" s="26">
        <v>2025</v>
      </c>
      <c r="D12" s="25" t="s">
        <v>281</v>
      </c>
      <c r="E12" s="25">
        <v>2506110215</v>
      </c>
      <c r="F12" s="25" t="s">
        <v>290</v>
      </c>
      <c r="G12" s="39">
        <v>85</v>
      </c>
      <c r="H12" s="39">
        <v>0.3</v>
      </c>
      <c r="I12" s="32">
        <f t="shared" ref="I12:I26" si="6">G12+H12</f>
        <v>85.3</v>
      </c>
      <c r="J12" s="39">
        <v>85.9777777777778</v>
      </c>
      <c r="K12" s="39">
        <v>0</v>
      </c>
      <c r="L12" s="32">
        <f>J12+K12</f>
        <v>85.9777777777778</v>
      </c>
      <c r="M12" s="39">
        <f>([1]Sheet1!T11+[1]Sheet1!Y11)/2*0.5+[1]Sheet1!BQ11*0.5</f>
        <v>72.95</v>
      </c>
      <c r="N12" s="39">
        <v>0</v>
      </c>
      <c r="O12" s="39">
        <f t="shared" ref="O12:O26" si="7">M12+N12</f>
        <v>72.95</v>
      </c>
      <c r="P12" s="39">
        <v>60</v>
      </c>
      <c r="Q12" s="39">
        <v>0.45</v>
      </c>
      <c r="R12" s="39">
        <f t="shared" ref="R12:R26" si="8">P12+Q12</f>
        <v>60.45</v>
      </c>
      <c r="S12" s="39">
        <v>60</v>
      </c>
      <c r="T12" s="39">
        <v>12.01</v>
      </c>
      <c r="U12" s="39">
        <f t="shared" ref="U12:U26" si="9">S12+T12</f>
        <v>72.01</v>
      </c>
      <c r="V12" s="39">
        <f t="shared" si="4"/>
        <v>83.2838333333333</v>
      </c>
      <c r="W12" s="96">
        <f t="shared" si="5"/>
        <v>10</v>
      </c>
      <c r="X12" s="25">
        <v>8</v>
      </c>
      <c r="Y12" s="25" t="s">
        <v>40</v>
      </c>
      <c r="Z12" s="25">
        <v>22</v>
      </c>
      <c r="AA12" s="26"/>
      <c r="AB12" s="26"/>
      <c r="AC12" s="26"/>
      <c r="AD12" s="36"/>
    </row>
    <row r="13" spans="1:30">
      <c r="A13" s="25" t="s">
        <v>35</v>
      </c>
      <c r="B13" s="25" t="s">
        <v>280</v>
      </c>
      <c r="C13" s="26">
        <v>2025</v>
      </c>
      <c r="D13" s="25" t="s">
        <v>281</v>
      </c>
      <c r="E13" s="25">
        <v>2506110302</v>
      </c>
      <c r="F13" s="25" t="s">
        <v>291</v>
      </c>
      <c r="G13" s="39">
        <v>85</v>
      </c>
      <c r="H13" s="39">
        <v>2.1</v>
      </c>
      <c r="I13" s="32">
        <f t="shared" si="6"/>
        <v>87.1</v>
      </c>
      <c r="J13" s="39">
        <v>85</v>
      </c>
      <c r="K13" s="39">
        <v>1</v>
      </c>
      <c r="L13" s="32">
        <v>86</v>
      </c>
      <c r="M13" s="39">
        <f>([1]Sheet1!T13+[1]Sheet1!Y13)/2*0.5+[1]Sheet1!BQ13*0.5</f>
        <v>84.9</v>
      </c>
      <c r="N13" s="39">
        <v>5.5</v>
      </c>
      <c r="O13" s="39">
        <f t="shared" si="7"/>
        <v>90.4</v>
      </c>
      <c r="P13" s="39">
        <v>60</v>
      </c>
      <c r="Q13" s="39">
        <v>0.7</v>
      </c>
      <c r="R13" s="39">
        <f t="shared" si="8"/>
        <v>60.7</v>
      </c>
      <c r="S13" s="39">
        <v>60</v>
      </c>
      <c r="T13" s="39">
        <v>9</v>
      </c>
      <c r="U13" s="39">
        <f t="shared" si="9"/>
        <v>69</v>
      </c>
      <c r="V13" s="39">
        <f t="shared" si="4"/>
        <v>84.215</v>
      </c>
      <c r="W13" s="96">
        <f t="shared" si="5"/>
        <v>8</v>
      </c>
      <c r="X13" s="25">
        <v>9</v>
      </c>
      <c r="Y13" s="25" t="s">
        <v>40</v>
      </c>
      <c r="Z13" s="25">
        <v>22</v>
      </c>
      <c r="AA13" s="26" t="s">
        <v>68</v>
      </c>
      <c r="AB13" s="26"/>
      <c r="AC13" s="26"/>
      <c r="AD13" s="36"/>
    </row>
    <row r="14" spans="1:30">
      <c r="A14" s="25" t="s">
        <v>35</v>
      </c>
      <c r="B14" s="25" t="s">
        <v>280</v>
      </c>
      <c r="C14" s="26">
        <v>2025</v>
      </c>
      <c r="D14" s="25" t="s">
        <v>283</v>
      </c>
      <c r="E14" s="25">
        <v>2506110253</v>
      </c>
      <c r="F14" s="25" t="s">
        <v>292</v>
      </c>
      <c r="G14" s="39">
        <v>85</v>
      </c>
      <c r="H14" s="39">
        <v>2.4</v>
      </c>
      <c r="I14" s="32">
        <f t="shared" si="6"/>
        <v>87.4</v>
      </c>
      <c r="J14" s="39">
        <v>84.97777778</v>
      </c>
      <c r="K14" s="39">
        <v>1</v>
      </c>
      <c r="L14" s="32">
        <f t="shared" ref="L14:L26" si="10">J14+K14</f>
        <v>85.97777778</v>
      </c>
      <c r="M14" s="39">
        <v>77.45</v>
      </c>
      <c r="N14" s="39">
        <v>0</v>
      </c>
      <c r="O14" s="39">
        <f t="shared" si="7"/>
        <v>77.45</v>
      </c>
      <c r="P14" s="39">
        <v>60</v>
      </c>
      <c r="Q14" s="39">
        <v>0.8</v>
      </c>
      <c r="R14" s="39">
        <f t="shared" si="8"/>
        <v>60.8</v>
      </c>
      <c r="S14" s="39">
        <v>60</v>
      </c>
      <c r="T14" s="39">
        <v>9.25</v>
      </c>
      <c r="U14" s="39">
        <f t="shared" si="9"/>
        <v>69.25</v>
      </c>
      <c r="V14" s="39">
        <f t="shared" si="4"/>
        <v>83.598333335</v>
      </c>
      <c r="W14" s="96">
        <f t="shared" si="5"/>
        <v>9</v>
      </c>
      <c r="X14" s="25">
        <v>10</v>
      </c>
      <c r="Y14" s="25" t="s">
        <v>40</v>
      </c>
      <c r="Z14" s="25">
        <v>22</v>
      </c>
      <c r="AA14" s="26" t="s">
        <v>68</v>
      </c>
      <c r="AB14" s="26"/>
      <c r="AC14" s="26"/>
      <c r="AD14" s="36"/>
    </row>
    <row r="15" spans="1:30">
      <c r="A15" s="25" t="s">
        <v>35</v>
      </c>
      <c r="B15" s="25" t="s">
        <v>280</v>
      </c>
      <c r="C15" s="26">
        <v>2025</v>
      </c>
      <c r="D15" s="25" t="s">
        <v>283</v>
      </c>
      <c r="E15" s="25">
        <v>2506110255</v>
      </c>
      <c r="F15" s="25" t="s">
        <v>293</v>
      </c>
      <c r="G15" s="39">
        <v>85</v>
      </c>
      <c r="H15" s="39">
        <v>1.3</v>
      </c>
      <c r="I15" s="32">
        <f t="shared" si="6"/>
        <v>86.3</v>
      </c>
      <c r="J15" s="39">
        <v>83.91111111</v>
      </c>
      <c r="K15" s="39">
        <v>1</v>
      </c>
      <c r="L15" s="32">
        <f t="shared" si="10"/>
        <v>84.91111111</v>
      </c>
      <c r="M15" s="39">
        <v>73.4</v>
      </c>
      <c r="N15" s="39">
        <v>0</v>
      </c>
      <c r="O15" s="39">
        <f t="shared" si="7"/>
        <v>73.4</v>
      </c>
      <c r="P15" s="39">
        <v>60</v>
      </c>
      <c r="Q15" s="39">
        <v>0</v>
      </c>
      <c r="R15" s="39">
        <f t="shared" si="8"/>
        <v>60</v>
      </c>
      <c r="S15" s="39">
        <v>60</v>
      </c>
      <c r="T15" s="39">
        <v>5.755</v>
      </c>
      <c r="U15" s="39">
        <f t="shared" si="9"/>
        <v>65.755</v>
      </c>
      <c r="V15" s="39">
        <f t="shared" si="4"/>
        <v>82.2710833325</v>
      </c>
      <c r="W15" s="96">
        <f t="shared" si="5"/>
        <v>11</v>
      </c>
      <c r="X15" s="25">
        <v>11</v>
      </c>
      <c r="Y15" s="25" t="s">
        <v>40</v>
      </c>
      <c r="Z15" s="25">
        <v>22</v>
      </c>
      <c r="AA15" s="26"/>
      <c r="AB15" s="26"/>
      <c r="AC15" s="26"/>
      <c r="AD15" s="36"/>
    </row>
    <row r="16" spans="1:30">
      <c r="A16" s="25" t="s">
        <v>35</v>
      </c>
      <c r="B16" s="25" t="s">
        <v>280</v>
      </c>
      <c r="C16" s="26">
        <v>2025</v>
      </c>
      <c r="D16" s="25" t="s">
        <v>283</v>
      </c>
      <c r="E16" s="25">
        <v>2506110246</v>
      </c>
      <c r="F16" s="25" t="s">
        <v>294</v>
      </c>
      <c r="G16" s="39">
        <v>85</v>
      </c>
      <c r="H16" s="39">
        <v>1</v>
      </c>
      <c r="I16" s="32">
        <f t="shared" si="6"/>
        <v>86</v>
      </c>
      <c r="J16" s="39">
        <v>83.26666667</v>
      </c>
      <c r="K16" s="39">
        <v>1</v>
      </c>
      <c r="L16" s="32">
        <f t="shared" si="10"/>
        <v>84.26666667</v>
      </c>
      <c r="M16" s="39">
        <v>60</v>
      </c>
      <c r="N16" s="39">
        <v>0</v>
      </c>
      <c r="O16" s="39">
        <f t="shared" si="7"/>
        <v>60</v>
      </c>
      <c r="P16" s="39">
        <v>60</v>
      </c>
      <c r="Q16" s="39">
        <v>0</v>
      </c>
      <c r="R16" s="39">
        <f t="shared" si="8"/>
        <v>60</v>
      </c>
      <c r="S16" s="39">
        <v>60</v>
      </c>
      <c r="T16" s="39">
        <v>1.76</v>
      </c>
      <c r="U16" s="39">
        <f t="shared" si="9"/>
        <v>61.76</v>
      </c>
      <c r="V16" s="39">
        <f t="shared" si="4"/>
        <v>80.8880000025</v>
      </c>
      <c r="W16" s="96">
        <f t="shared" si="5"/>
        <v>14</v>
      </c>
      <c r="X16" s="25">
        <v>12</v>
      </c>
      <c r="Y16" s="25" t="s">
        <v>40</v>
      </c>
      <c r="Z16" s="25">
        <v>22</v>
      </c>
      <c r="AA16" s="26"/>
      <c r="AB16" s="26"/>
      <c r="AC16" s="26"/>
      <c r="AD16" s="36"/>
    </row>
    <row r="17" spans="1:30">
      <c r="A17" s="25" t="s">
        <v>35</v>
      </c>
      <c r="B17" s="25" t="s">
        <v>280</v>
      </c>
      <c r="C17" s="26">
        <v>2025</v>
      </c>
      <c r="D17" s="25" t="s">
        <v>281</v>
      </c>
      <c r="E17" s="25">
        <v>2506110195</v>
      </c>
      <c r="F17" s="25" t="s">
        <v>295</v>
      </c>
      <c r="G17" s="39">
        <v>85</v>
      </c>
      <c r="H17" s="39">
        <v>1.4</v>
      </c>
      <c r="I17" s="32">
        <f t="shared" si="6"/>
        <v>86.4</v>
      </c>
      <c r="J17" s="39">
        <v>82.8222222222222</v>
      </c>
      <c r="K17" s="39">
        <v>1</v>
      </c>
      <c r="L17" s="32">
        <f t="shared" si="10"/>
        <v>83.8222222222222</v>
      </c>
      <c r="M17" s="39">
        <f>([1]Sheet1!T8+[1]Sheet1!Y8)/2*0.5+[1]Sheet1!BQ8*0.5</f>
        <v>78.55</v>
      </c>
      <c r="N17" s="39">
        <v>0</v>
      </c>
      <c r="O17" s="39">
        <f t="shared" si="7"/>
        <v>78.55</v>
      </c>
      <c r="P17" s="39">
        <v>60</v>
      </c>
      <c r="Q17" s="39">
        <v>0.45</v>
      </c>
      <c r="R17" s="39">
        <f t="shared" si="8"/>
        <v>60.45</v>
      </c>
      <c r="S17" s="39">
        <v>60</v>
      </c>
      <c r="T17" s="39">
        <v>6</v>
      </c>
      <c r="U17" s="39">
        <f t="shared" si="9"/>
        <v>66</v>
      </c>
      <c r="V17" s="39">
        <f t="shared" si="4"/>
        <v>81.7566666666666</v>
      </c>
      <c r="W17" s="96">
        <f t="shared" si="5"/>
        <v>12</v>
      </c>
      <c r="X17" s="25">
        <v>13</v>
      </c>
      <c r="Y17" s="25" t="s">
        <v>40</v>
      </c>
      <c r="Z17" s="25">
        <v>22</v>
      </c>
      <c r="AA17" s="26"/>
      <c r="AB17" s="26"/>
      <c r="AC17" s="26"/>
      <c r="AD17" s="36"/>
    </row>
    <row r="18" spans="1:30">
      <c r="A18" s="25" t="s">
        <v>35</v>
      </c>
      <c r="B18" s="25" t="s">
        <v>280</v>
      </c>
      <c r="C18" s="26">
        <v>2025</v>
      </c>
      <c r="D18" s="25" t="s">
        <v>283</v>
      </c>
      <c r="E18" s="25">
        <v>2506110258</v>
      </c>
      <c r="F18" s="25" t="s">
        <v>296</v>
      </c>
      <c r="G18" s="39">
        <v>85</v>
      </c>
      <c r="H18" s="39">
        <v>0.3</v>
      </c>
      <c r="I18" s="32">
        <f t="shared" si="6"/>
        <v>85.3</v>
      </c>
      <c r="J18" s="39">
        <v>81.86666667</v>
      </c>
      <c r="K18" s="39">
        <v>1</v>
      </c>
      <c r="L18" s="32">
        <f t="shared" si="10"/>
        <v>82.86666667</v>
      </c>
      <c r="M18" s="39">
        <v>63</v>
      </c>
      <c r="N18" s="39">
        <v>0</v>
      </c>
      <c r="O18" s="39">
        <f t="shared" si="7"/>
        <v>63</v>
      </c>
      <c r="P18" s="39">
        <v>60</v>
      </c>
      <c r="Q18" s="39">
        <v>0</v>
      </c>
      <c r="R18" s="39">
        <f t="shared" si="8"/>
        <v>60</v>
      </c>
      <c r="S18" s="39">
        <v>60</v>
      </c>
      <c r="T18" s="39">
        <v>0.25</v>
      </c>
      <c r="U18" s="39">
        <f t="shared" si="9"/>
        <v>60.25</v>
      </c>
      <c r="V18" s="39">
        <f t="shared" si="4"/>
        <v>79.8425000025</v>
      </c>
      <c r="W18" s="96">
        <f t="shared" si="5"/>
        <v>17</v>
      </c>
      <c r="X18" s="25">
        <v>14</v>
      </c>
      <c r="Y18" s="58" t="s">
        <v>129</v>
      </c>
      <c r="Z18" s="25">
        <v>22</v>
      </c>
      <c r="AA18" s="26"/>
      <c r="AB18" s="26"/>
      <c r="AC18" s="26"/>
      <c r="AD18" s="36"/>
    </row>
    <row r="19" spans="1:30">
      <c r="A19" s="25" t="s">
        <v>35</v>
      </c>
      <c r="B19" s="25" t="s">
        <v>280</v>
      </c>
      <c r="C19" s="26">
        <v>2025</v>
      </c>
      <c r="D19" s="25" t="s">
        <v>281</v>
      </c>
      <c r="E19" s="25">
        <v>2506110193</v>
      </c>
      <c r="F19" s="25" t="s">
        <v>297</v>
      </c>
      <c r="G19" s="39">
        <v>85</v>
      </c>
      <c r="H19" s="39">
        <v>0.8</v>
      </c>
      <c r="I19" s="32">
        <f t="shared" si="6"/>
        <v>85.8</v>
      </c>
      <c r="J19" s="39">
        <v>81.7777777777778</v>
      </c>
      <c r="K19" s="39">
        <v>1</v>
      </c>
      <c r="L19" s="32">
        <f t="shared" si="10"/>
        <v>82.7777777777778</v>
      </c>
      <c r="M19" s="39">
        <f>([1]Sheet1!T7+[1]Sheet1!Y7)/2*0.5+[1]Sheet1!BQ7*0.5</f>
        <v>81.15</v>
      </c>
      <c r="N19" s="39">
        <v>0</v>
      </c>
      <c r="O19" s="39">
        <f t="shared" si="7"/>
        <v>81.15</v>
      </c>
      <c r="P19" s="39">
        <v>60</v>
      </c>
      <c r="Q19" s="39">
        <v>0.45</v>
      </c>
      <c r="R19" s="39">
        <f t="shared" si="8"/>
        <v>60.45</v>
      </c>
      <c r="S19" s="39">
        <v>60</v>
      </c>
      <c r="T19" s="39">
        <v>8.5</v>
      </c>
      <c r="U19" s="39">
        <f t="shared" si="9"/>
        <v>68.5</v>
      </c>
      <c r="V19" s="39">
        <f t="shared" si="4"/>
        <v>81.1683333333334</v>
      </c>
      <c r="W19" s="96">
        <f t="shared" si="5"/>
        <v>13</v>
      </c>
      <c r="X19" s="25">
        <v>15</v>
      </c>
      <c r="Y19" s="25" t="s">
        <v>40</v>
      </c>
      <c r="Z19" s="25">
        <v>22</v>
      </c>
      <c r="AA19" s="26"/>
      <c r="AB19" s="26"/>
      <c r="AC19" s="26"/>
      <c r="AD19" s="36"/>
    </row>
    <row r="20" spans="1:30">
      <c r="A20" s="25" t="s">
        <v>35</v>
      </c>
      <c r="B20" s="25" t="s">
        <v>280</v>
      </c>
      <c r="C20" s="26">
        <v>2025</v>
      </c>
      <c r="D20" s="25" t="s">
        <v>281</v>
      </c>
      <c r="E20" s="25">
        <v>2506110179</v>
      </c>
      <c r="F20" s="25" t="s">
        <v>298</v>
      </c>
      <c r="G20" s="39">
        <v>85</v>
      </c>
      <c r="H20" s="39">
        <v>0.8</v>
      </c>
      <c r="I20" s="32">
        <f t="shared" si="6"/>
        <v>85.8</v>
      </c>
      <c r="J20" s="39">
        <v>81.7333333333333</v>
      </c>
      <c r="K20" s="39">
        <v>1</v>
      </c>
      <c r="L20" s="32">
        <f t="shared" si="10"/>
        <v>82.7333333333333</v>
      </c>
      <c r="M20" s="39">
        <f>([1]Sheet1!T6+[1]Sheet1!Y6)/2*0.5+[1]Sheet1!BQ6*0.5</f>
        <v>74.65</v>
      </c>
      <c r="N20" s="39">
        <v>0</v>
      </c>
      <c r="O20" s="39">
        <f t="shared" si="7"/>
        <v>74.65</v>
      </c>
      <c r="P20" s="39">
        <v>60</v>
      </c>
      <c r="Q20" s="39">
        <v>0.45</v>
      </c>
      <c r="R20" s="39">
        <f t="shared" si="8"/>
        <v>60.45</v>
      </c>
      <c r="S20" s="39">
        <v>60</v>
      </c>
      <c r="T20" s="39">
        <v>6.5</v>
      </c>
      <c r="U20" s="39">
        <f t="shared" si="9"/>
        <v>66.5</v>
      </c>
      <c r="V20" s="39">
        <f t="shared" si="4"/>
        <v>80.71</v>
      </c>
      <c r="W20" s="96">
        <f t="shared" si="5"/>
        <v>15</v>
      </c>
      <c r="X20" s="25">
        <v>16</v>
      </c>
      <c r="Y20" s="25" t="s">
        <v>40</v>
      </c>
      <c r="Z20" s="25">
        <v>22</v>
      </c>
      <c r="AA20" s="26"/>
      <c r="AB20" s="26"/>
      <c r="AC20" s="26"/>
      <c r="AD20" s="36"/>
    </row>
    <row r="21" spans="1:30">
      <c r="A21" s="25" t="s">
        <v>35</v>
      </c>
      <c r="B21" s="25" t="s">
        <v>280</v>
      </c>
      <c r="C21" s="26">
        <v>2025</v>
      </c>
      <c r="D21" s="25" t="s">
        <v>283</v>
      </c>
      <c r="E21" s="25">
        <v>2506110219</v>
      </c>
      <c r="F21" s="25" t="s">
        <v>299</v>
      </c>
      <c r="G21" s="39">
        <v>85</v>
      </c>
      <c r="H21" s="39">
        <v>1.1</v>
      </c>
      <c r="I21" s="32">
        <f t="shared" si="6"/>
        <v>86.1</v>
      </c>
      <c r="J21" s="39">
        <v>81.44444444</v>
      </c>
      <c r="K21" s="39">
        <v>1</v>
      </c>
      <c r="L21" s="32">
        <f t="shared" si="10"/>
        <v>82.44444444</v>
      </c>
      <c r="M21" s="39">
        <v>80.3</v>
      </c>
      <c r="N21" s="39">
        <v>0</v>
      </c>
      <c r="O21" s="39">
        <f t="shared" si="7"/>
        <v>80.3</v>
      </c>
      <c r="P21" s="39">
        <v>60</v>
      </c>
      <c r="Q21" s="39">
        <v>0</v>
      </c>
      <c r="R21" s="39">
        <f t="shared" si="8"/>
        <v>60</v>
      </c>
      <c r="S21" s="39">
        <v>60</v>
      </c>
      <c r="T21" s="39">
        <v>0.25</v>
      </c>
      <c r="U21" s="39">
        <f t="shared" si="9"/>
        <v>60.25</v>
      </c>
      <c r="V21" s="39">
        <f t="shared" si="4"/>
        <v>80.47083333</v>
      </c>
      <c r="W21" s="96">
        <f t="shared" si="5"/>
        <v>16</v>
      </c>
      <c r="X21" s="25">
        <v>17</v>
      </c>
      <c r="Y21" s="25" t="s">
        <v>40</v>
      </c>
      <c r="Z21" s="25">
        <v>22</v>
      </c>
      <c r="AA21" s="26"/>
      <c r="AB21" s="26"/>
      <c r="AC21" s="26"/>
      <c r="AD21" s="36"/>
    </row>
    <row r="22" spans="1:30">
      <c r="A22" s="25" t="s">
        <v>35</v>
      </c>
      <c r="B22" s="25" t="s">
        <v>280</v>
      </c>
      <c r="C22" s="26">
        <v>2025</v>
      </c>
      <c r="D22" s="25" t="s">
        <v>283</v>
      </c>
      <c r="E22" s="25">
        <v>2506110245</v>
      </c>
      <c r="F22" s="25" t="s">
        <v>300</v>
      </c>
      <c r="G22" s="39">
        <v>85</v>
      </c>
      <c r="H22" s="39">
        <v>0</v>
      </c>
      <c r="I22" s="32">
        <f t="shared" si="6"/>
        <v>85</v>
      </c>
      <c r="J22" s="39">
        <v>81.37777778</v>
      </c>
      <c r="K22" s="39">
        <v>0</v>
      </c>
      <c r="L22" s="32">
        <f t="shared" si="10"/>
        <v>81.37777778</v>
      </c>
      <c r="M22" s="39">
        <v>81.45</v>
      </c>
      <c r="N22" s="39">
        <v>0</v>
      </c>
      <c r="O22" s="39">
        <f t="shared" si="7"/>
        <v>81.45</v>
      </c>
      <c r="P22" s="39">
        <v>60</v>
      </c>
      <c r="Q22" s="39">
        <v>0</v>
      </c>
      <c r="R22" s="39">
        <f t="shared" si="8"/>
        <v>60</v>
      </c>
      <c r="S22" s="39">
        <v>60</v>
      </c>
      <c r="T22" s="39">
        <v>1.25</v>
      </c>
      <c r="U22" s="39">
        <f t="shared" si="9"/>
        <v>61.25</v>
      </c>
      <c r="V22" s="39">
        <f t="shared" si="4"/>
        <v>79.668333335</v>
      </c>
      <c r="W22" s="96">
        <f t="shared" si="5"/>
        <v>18</v>
      </c>
      <c r="X22" s="25">
        <v>18</v>
      </c>
      <c r="Y22" s="25" t="s">
        <v>40</v>
      </c>
      <c r="Z22" s="25">
        <v>22</v>
      </c>
      <c r="AA22" s="26"/>
      <c r="AB22" s="26"/>
      <c r="AC22" s="26"/>
      <c r="AD22" s="36"/>
    </row>
    <row r="23" spans="1:30">
      <c r="A23" s="25" t="s">
        <v>35</v>
      </c>
      <c r="B23" s="25" t="s">
        <v>280</v>
      </c>
      <c r="C23" s="26">
        <v>2025</v>
      </c>
      <c r="D23" s="25" t="s">
        <v>281</v>
      </c>
      <c r="E23" s="25">
        <v>2506110199</v>
      </c>
      <c r="F23" s="25" t="s">
        <v>301</v>
      </c>
      <c r="G23" s="39">
        <v>85</v>
      </c>
      <c r="H23" s="39">
        <v>0.2</v>
      </c>
      <c r="I23" s="32">
        <f t="shared" si="6"/>
        <v>85.2</v>
      </c>
      <c r="J23" s="39">
        <v>79.1111111111111</v>
      </c>
      <c r="K23" s="39">
        <v>1</v>
      </c>
      <c r="L23" s="32">
        <f t="shared" si="10"/>
        <v>80.1111111111111</v>
      </c>
      <c r="M23" s="39">
        <f>([1]Sheet1!T9+[1]Sheet1!Y9)/2*0.5+[1]Sheet1!BQ9*0.5</f>
        <v>81.65</v>
      </c>
      <c r="N23" s="39">
        <v>0</v>
      </c>
      <c r="O23" s="39">
        <f t="shared" si="7"/>
        <v>81.65</v>
      </c>
      <c r="P23" s="39">
        <v>60</v>
      </c>
      <c r="Q23" s="39">
        <v>0.7</v>
      </c>
      <c r="R23" s="39">
        <f t="shared" si="8"/>
        <v>60.7</v>
      </c>
      <c r="S23" s="39">
        <v>60</v>
      </c>
      <c r="T23" s="39">
        <v>10.035</v>
      </c>
      <c r="U23" s="39">
        <f t="shared" si="9"/>
        <v>70.035</v>
      </c>
      <c r="V23" s="39">
        <f t="shared" si="4"/>
        <v>79.2225833333333</v>
      </c>
      <c r="W23" s="96">
        <f t="shared" si="5"/>
        <v>19</v>
      </c>
      <c r="X23" s="98">
        <v>19</v>
      </c>
      <c r="Y23" s="25" t="s">
        <v>40</v>
      </c>
      <c r="Z23" s="25">
        <v>22</v>
      </c>
      <c r="AA23" s="26"/>
      <c r="AB23" s="26"/>
      <c r="AC23" s="26"/>
      <c r="AD23" s="36"/>
    </row>
    <row r="24" spans="1:30">
      <c r="A24" s="25" t="s">
        <v>35</v>
      </c>
      <c r="B24" s="25" t="s">
        <v>280</v>
      </c>
      <c r="C24" s="26">
        <v>2025</v>
      </c>
      <c r="D24" s="25" t="s">
        <v>281</v>
      </c>
      <c r="E24" s="25">
        <v>2506110209</v>
      </c>
      <c r="F24" s="25" t="s">
        <v>302</v>
      </c>
      <c r="G24" s="39">
        <v>85</v>
      </c>
      <c r="H24" s="39">
        <v>1</v>
      </c>
      <c r="I24" s="32">
        <f t="shared" si="6"/>
        <v>86</v>
      </c>
      <c r="J24" s="39">
        <v>76.4888888888889</v>
      </c>
      <c r="K24" s="39">
        <v>0</v>
      </c>
      <c r="L24" s="32">
        <f t="shared" si="10"/>
        <v>76.4888888888889</v>
      </c>
      <c r="M24" s="39">
        <f>([1]Sheet1!T10+[1]Sheet1!Y10)/2*0.5+[1]Sheet1!BQ10*0.5</f>
        <v>66.45</v>
      </c>
      <c r="N24" s="39">
        <v>0</v>
      </c>
      <c r="O24" s="39">
        <f t="shared" si="7"/>
        <v>66.45</v>
      </c>
      <c r="P24" s="39">
        <v>60</v>
      </c>
      <c r="Q24" s="39">
        <v>0.45</v>
      </c>
      <c r="R24" s="39">
        <f t="shared" si="8"/>
        <v>60.45</v>
      </c>
      <c r="S24" s="39">
        <v>60</v>
      </c>
      <c r="T24" s="39">
        <v>15.655</v>
      </c>
      <c r="U24" s="39">
        <f t="shared" si="9"/>
        <v>75.655</v>
      </c>
      <c r="V24" s="39">
        <f t="shared" si="4"/>
        <v>76.0944166666667</v>
      </c>
      <c r="W24" s="96">
        <f t="shared" si="5"/>
        <v>21</v>
      </c>
      <c r="X24" s="98">
        <v>20</v>
      </c>
      <c r="Y24" s="25" t="s">
        <v>40</v>
      </c>
      <c r="Z24" s="25">
        <v>22</v>
      </c>
      <c r="AA24" s="26"/>
      <c r="AB24" s="26"/>
      <c r="AC24" s="26"/>
      <c r="AD24" s="36"/>
    </row>
    <row r="25" spans="1:30">
      <c r="A25" s="25" t="s">
        <v>35</v>
      </c>
      <c r="B25" s="25" t="s">
        <v>280</v>
      </c>
      <c r="C25" s="26">
        <v>2025</v>
      </c>
      <c r="D25" s="25" t="s">
        <v>281</v>
      </c>
      <c r="E25" s="25">
        <v>2506110172</v>
      </c>
      <c r="F25" s="25" t="s">
        <v>303</v>
      </c>
      <c r="G25" s="39">
        <v>85</v>
      </c>
      <c r="H25" s="39">
        <v>0.3</v>
      </c>
      <c r="I25" s="32">
        <f t="shared" si="6"/>
        <v>85.3</v>
      </c>
      <c r="J25" s="39">
        <v>76.4444444444444</v>
      </c>
      <c r="K25" s="39">
        <v>1</v>
      </c>
      <c r="L25" s="32">
        <f t="shared" si="10"/>
        <v>77.4444444444444</v>
      </c>
      <c r="M25" s="39">
        <f>([1]Sheet1!T4+[1]Sheet1!Y4)/2*0.5+[1]Sheet1!BQ4*0.5</f>
        <v>68.1</v>
      </c>
      <c r="N25" s="39">
        <v>0</v>
      </c>
      <c r="O25" s="39">
        <f t="shared" si="7"/>
        <v>68.1</v>
      </c>
      <c r="P25" s="39">
        <v>60</v>
      </c>
      <c r="Q25" s="39">
        <v>0</v>
      </c>
      <c r="R25" s="39">
        <f t="shared" si="8"/>
        <v>60</v>
      </c>
      <c r="S25" s="39">
        <v>60</v>
      </c>
      <c r="T25" s="39">
        <v>7</v>
      </c>
      <c r="U25" s="39">
        <f t="shared" si="9"/>
        <v>67</v>
      </c>
      <c r="V25" s="39">
        <f t="shared" si="4"/>
        <v>76.3683333333333</v>
      </c>
      <c r="W25" s="96">
        <f t="shared" si="5"/>
        <v>20</v>
      </c>
      <c r="X25" s="98">
        <v>21</v>
      </c>
      <c r="Y25" s="58" t="s">
        <v>129</v>
      </c>
      <c r="Z25" s="25">
        <v>22</v>
      </c>
      <c r="AA25" s="26"/>
      <c r="AB25" s="26"/>
      <c r="AC25" s="26"/>
      <c r="AD25" s="36"/>
    </row>
    <row r="26" spans="1:30">
      <c r="A26" s="25" t="s">
        <v>35</v>
      </c>
      <c r="B26" s="25" t="s">
        <v>280</v>
      </c>
      <c r="C26" s="26">
        <v>2025</v>
      </c>
      <c r="D26" s="25" t="s">
        <v>281</v>
      </c>
      <c r="E26" s="25">
        <v>2506110176</v>
      </c>
      <c r="F26" s="25" t="s">
        <v>304</v>
      </c>
      <c r="G26" s="39">
        <v>85</v>
      </c>
      <c r="H26" s="39">
        <v>0.2</v>
      </c>
      <c r="I26" s="32">
        <f t="shared" si="6"/>
        <v>85.2</v>
      </c>
      <c r="J26" s="39">
        <v>73.6222222222222</v>
      </c>
      <c r="K26" s="39">
        <v>0</v>
      </c>
      <c r="L26" s="32">
        <f t="shared" si="10"/>
        <v>73.6222222222222</v>
      </c>
      <c r="M26" s="39">
        <f>([1]Sheet1!T5+[1]Sheet1!Y5)/2*0.5+[1]Sheet1!BQ5*0.5</f>
        <v>76.1</v>
      </c>
      <c r="N26" s="39">
        <v>0</v>
      </c>
      <c r="O26" s="39">
        <f t="shared" si="7"/>
        <v>76.1</v>
      </c>
      <c r="P26" s="39">
        <v>60</v>
      </c>
      <c r="Q26" s="39">
        <v>0.45</v>
      </c>
      <c r="R26" s="39">
        <f t="shared" si="8"/>
        <v>60.45</v>
      </c>
      <c r="S26" s="39">
        <v>60</v>
      </c>
      <c r="T26" s="39">
        <v>7.25</v>
      </c>
      <c r="U26" s="39">
        <f t="shared" si="9"/>
        <v>67.25</v>
      </c>
      <c r="V26" s="39">
        <f t="shared" si="4"/>
        <v>73.9266666666666</v>
      </c>
      <c r="W26" s="96">
        <f t="shared" si="5"/>
        <v>22</v>
      </c>
      <c r="X26" s="99">
        <v>22</v>
      </c>
      <c r="Y26" s="58" t="s">
        <v>129</v>
      </c>
      <c r="Z26" s="25">
        <v>22</v>
      </c>
      <c r="AA26" s="26"/>
      <c r="AB26" s="26"/>
      <c r="AC26" s="26"/>
      <c r="AD26" s="36"/>
    </row>
    <row r="27" spans="1:30">
      <c r="A27" s="59" t="s">
        <v>202</v>
      </c>
      <c r="B27" s="60" t="s">
        <v>203</v>
      </c>
      <c r="C27" s="5"/>
      <c r="D27" s="60"/>
      <c r="E27" s="60"/>
      <c r="F27" s="60"/>
      <c r="G27" s="60"/>
      <c r="H27" s="60"/>
      <c r="I27" s="100"/>
      <c r="J27" s="60"/>
      <c r="K27" s="60"/>
      <c r="L27" s="10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3"/>
      <c r="Z27" s="3"/>
      <c r="AA27" s="3"/>
      <c r="AB27" s="3"/>
      <c r="AC27" s="3"/>
      <c r="AD27" s="3"/>
    </row>
    <row r="28" spans="1:30">
      <c r="A28" s="63"/>
      <c r="B28" s="64" t="s">
        <v>204</v>
      </c>
      <c r="C28" s="5"/>
      <c r="D28" s="60"/>
      <c r="E28" s="60"/>
      <c r="F28" s="60"/>
      <c r="G28" s="60"/>
      <c r="H28" s="60"/>
      <c r="I28" s="100"/>
      <c r="J28" s="60"/>
      <c r="K28" s="60"/>
      <c r="L28" s="10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3"/>
      <c r="Z28" s="3"/>
      <c r="AA28" s="3"/>
      <c r="AB28" s="3"/>
      <c r="AC28" s="3"/>
      <c r="AD28" s="3"/>
    </row>
    <row r="29" spans="1:30">
      <c r="A29" s="63"/>
      <c r="B29" s="60" t="s">
        <v>205</v>
      </c>
      <c r="C29" s="5"/>
      <c r="D29" s="60"/>
      <c r="E29" s="60"/>
      <c r="F29" s="60"/>
      <c r="G29" s="60"/>
      <c r="H29" s="60"/>
      <c r="I29" s="100"/>
      <c r="J29" s="60"/>
      <c r="K29" s="60"/>
      <c r="L29" s="10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3"/>
      <c r="Z29" s="3"/>
      <c r="AA29" s="3"/>
      <c r="AB29" s="3"/>
      <c r="AC29" s="3"/>
      <c r="AD29" s="3"/>
    </row>
    <row r="30" spans="1:30">
      <c r="A30" s="63"/>
      <c r="B30" s="60" t="s">
        <v>206</v>
      </c>
      <c r="C30" s="3"/>
      <c r="D30" s="60"/>
      <c r="E30" s="60"/>
      <c r="F30" s="60"/>
      <c r="G30" s="60"/>
      <c r="H30" s="60"/>
      <c r="I30" s="100"/>
      <c r="J30" s="60"/>
      <c r="K30" s="60"/>
      <c r="L30" s="10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3"/>
      <c r="Z30" s="3"/>
      <c r="AA30" s="3"/>
      <c r="AB30" s="3"/>
      <c r="AC30" s="3"/>
      <c r="AD30" s="3"/>
    </row>
    <row r="31" spans="1:30">
      <c r="A31" s="65"/>
      <c r="B31" s="64" t="s">
        <v>207</v>
      </c>
      <c r="C31" s="3"/>
      <c r="D31" s="60"/>
      <c r="E31" s="60"/>
      <c r="F31" s="60"/>
      <c r="G31" s="60"/>
      <c r="H31" s="60"/>
      <c r="I31" s="100"/>
      <c r="J31" s="60"/>
      <c r="K31" s="60"/>
      <c r="L31" s="10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3"/>
      <c r="Z31" s="3"/>
      <c r="AA31" s="3"/>
      <c r="AB31" s="3"/>
      <c r="AC31" s="3"/>
      <c r="AD31" s="3"/>
    </row>
  </sheetData>
  <autoFilter xmlns:etc="http://www.wps.cn/officeDocument/2017/etCustomData" ref="A4:AD31" etc:filterBottomFollowUsedRange="0">
    <extLst/>
  </autoFilter>
  <sortState ref="A5:AD26">
    <sortCondition ref="J5:J26" descending="1"/>
  </sortState>
  <mergeCells count="1">
    <mergeCell ref="A2:AD2"/>
  </mergeCells>
  <dataValidations count="5">
    <dataValidation type="list" allowBlank="1" showInputMessage="1" showErrorMessage="1" sqref="U1 AA2 U3 U27:U31 AA4:AA2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AB2 V27:V31 AB10:AB26">
      <formula1>$CQ$8:$CQ$11</formula1>
    </dataValidation>
    <dataValidation type="list" allowBlank="1" showInputMessage="1" showErrorMessage="1" sqref="W1 AC2 W3 W27:W31 AC4:AC26">
      <formula1>"三好学生,三好学生标兵,优秀学生干部"</formula1>
    </dataValidation>
    <dataValidation type="list" allowBlank="1" showInputMessage="1" showErrorMessage="1" sqref="Y5:Y26">
      <formula1>"是,否"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" right="0.7" top="0.75" bottom="0.75" header="0.3" footer="0.3"/>
  <pageSetup paperSize="9" scale="4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1"/>
  <sheetViews>
    <sheetView view="pageBreakPreview" zoomScaleNormal="100" topLeftCell="I14" workbookViewId="0">
      <selection activeCell="AB12" sqref="AB12"/>
    </sheetView>
  </sheetViews>
  <sheetFormatPr defaultColWidth="10" defaultRowHeight="14.25"/>
  <cols>
    <col min="2" max="2" width="15.625" customWidth="1"/>
  </cols>
  <sheetData>
    <row r="1" spans="1:30">
      <c r="A1" s="1" t="s">
        <v>0</v>
      </c>
      <c r="B1" s="1"/>
      <c r="C1" s="2"/>
      <c r="D1" s="3"/>
      <c r="E1" s="3"/>
      <c r="F1" s="3"/>
      <c r="G1" s="4"/>
      <c r="H1" s="5"/>
      <c r="I1" s="4"/>
      <c r="J1" s="4"/>
      <c r="K1" s="5"/>
      <c r="L1" s="5"/>
      <c r="M1" s="4"/>
      <c r="N1" s="5"/>
      <c r="O1" s="4"/>
      <c r="P1" s="66"/>
      <c r="Q1" s="66"/>
      <c r="R1" s="3"/>
      <c r="S1" s="67"/>
      <c r="T1" s="68"/>
      <c r="U1" s="5"/>
      <c r="V1" s="5"/>
      <c r="W1" s="5"/>
      <c r="X1" s="3"/>
      <c r="Y1" s="3"/>
      <c r="Z1" s="3"/>
      <c r="AA1" s="3"/>
      <c r="AB1" s="3"/>
      <c r="AC1" s="3"/>
      <c r="AD1" s="3"/>
    </row>
    <row r="2" ht="18.75" spans="1:30">
      <c r="A2" s="69" t="s">
        <v>305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</row>
    <row r="3" ht="15.75" spans="1:30">
      <c r="A3" s="11" t="s">
        <v>2</v>
      </c>
      <c r="B3" s="11"/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8"/>
      <c r="R3" s="12"/>
      <c r="S3" s="70"/>
      <c r="T3" s="12"/>
      <c r="U3" s="12"/>
      <c r="V3" s="17"/>
      <c r="W3" s="18"/>
      <c r="X3" s="11" t="s">
        <v>4</v>
      </c>
      <c r="Y3" s="18"/>
      <c r="Z3" s="18"/>
      <c r="AA3" s="18"/>
      <c r="AB3" s="18"/>
      <c r="AC3" s="18"/>
      <c r="AD3" s="18"/>
    </row>
    <row r="4" ht="27" spans="1:30">
      <c r="A4" s="71" t="s">
        <v>5</v>
      </c>
      <c r="B4" s="71" t="s">
        <v>6</v>
      </c>
      <c r="C4" s="72" t="s">
        <v>7</v>
      </c>
      <c r="D4" s="71" t="s">
        <v>8</v>
      </c>
      <c r="E4" s="71" t="s">
        <v>9</v>
      </c>
      <c r="F4" s="71" t="s">
        <v>10</v>
      </c>
      <c r="G4" s="73" t="s">
        <v>11</v>
      </c>
      <c r="H4" s="72" t="s">
        <v>12</v>
      </c>
      <c r="I4" s="73" t="s">
        <v>13</v>
      </c>
      <c r="J4" s="73" t="s">
        <v>14</v>
      </c>
      <c r="K4" s="72" t="s">
        <v>15</v>
      </c>
      <c r="L4" s="72" t="s">
        <v>16</v>
      </c>
      <c r="M4" s="73" t="s">
        <v>17</v>
      </c>
      <c r="N4" s="72" t="s">
        <v>18</v>
      </c>
      <c r="O4" s="73" t="s">
        <v>19</v>
      </c>
      <c r="P4" s="73" t="s">
        <v>20</v>
      </c>
      <c r="Q4" s="72" t="s">
        <v>21</v>
      </c>
      <c r="R4" s="73" t="s">
        <v>22</v>
      </c>
      <c r="S4" s="73" t="s">
        <v>23</v>
      </c>
      <c r="T4" s="72" t="s">
        <v>24</v>
      </c>
      <c r="U4" s="73" t="s">
        <v>25</v>
      </c>
      <c r="V4" s="73" t="s">
        <v>26</v>
      </c>
      <c r="W4" s="73" t="s">
        <v>27</v>
      </c>
      <c r="X4" s="74" t="s">
        <v>28</v>
      </c>
      <c r="Y4" s="75" t="s">
        <v>29</v>
      </c>
      <c r="Z4" s="73" t="s">
        <v>30</v>
      </c>
      <c r="AA4" s="72" t="s">
        <v>31</v>
      </c>
      <c r="AB4" s="72" t="s">
        <v>32</v>
      </c>
      <c r="AC4" s="72" t="s">
        <v>33</v>
      </c>
      <c r="AD4" s="72" t="s">
        <v>34</v>
      </c>
    </row>
    <row r="5" spans="1:30">
      <c r="A5" s="25" t="s">
        <v>35</v>
      </c>
      <c r="B5" s="25" t="s">
        <v>280</v>
      </c>
      <c r="C5" s="26">
        <v>2025</v>
      </c>
      <c r="D5" s="25" t="s">
        <v>281</v>
      </c>
      <c r="E5" s="25">
        <v>2506110184</v>
      </c>
      <c r="F5" s="25" t="s">
        <v>306</v>
      </c>
      <c r="G5" s="39">
        <v>85</v>
      </c>
      <c r="H5" s="39">
        <v>2.7</v>
      </c>
      <c r="I5" s="39">
        <f t="shared" ref="I5:I66" si="0">G5+H5</f>
        <v>87.7</v>
      </c>
      <c r="J5" s="39">
        <v>94.3571428571429</v>
      </c>
      <c r="K5" s="39">
        <v>1</v>
      </c>
      <c r="L5" s="39">
        <f t="shared" ref="L5:L66" si="1">J5+K5</f>
        <v>95.3571428571429</v>
      </c>
      <c r="M5" s="39">
        <f>([2]Sheet1!T12+[2]Sheet1!Y12)/2*0.5+[2]Sheet1!AZ12*0.5</f>
        <v>77.05</v>
      </c>
      <c r="N5" s="39">
        <v>0</v>
      </c>
      <c r="O5" s="39">
        <f t="shared" ref="O5:O66" si="2">M5+N5</f>
        <v>77.05</v>
      </c>
      <c r="P5" s="39">
        <v>60</v>
      </c>
      <c r="Q5" s="39">
        <v>1.1</v>
      </c>
      <c r="R5" s="39">
        <f t="shared" ref="R5:R66" si="3">P5+Q5</f>
        <v>61.1</v>
      </c>
      <c r="S5" s="39">
        <v>60</v>
      </c>
      <c r="T5" s="39">
        <v>25.215</v>
      </c>
      <c r="U5" s="39">
        <f t="shared" ref="U5:U66" si="4">S5+T5</f>
        <v>85.215</v>
      </c>
      <c r="V5" s="35">
        <f t="shared" ref="V5:V66" si="5">I5*0.1+L5*0.75+O5*0.05+R5*0.05+U5*0.05</f>
        <v>91.4561071428572</v>
      </c>
      <c r="W5" s="76">
        <f t="shared" ref="W5:W66" si="6">RANK(V5,$V$5:$V$66)</f>
        <v>2</v>
      </c>
      <c r="X5" s="77">
        <v>1</v>
      </c>
      <c r="Y5" s="25" t="s">
        <v>40</v>
      </c>
      <c r="Z5" s="25">
        <v>62</v>
      </c>
      <c r="AA5" s="26" t="s">
        <v>41</v>
      </c>
      <c r="AB5" s="78"/>
      <c r="AC5" s="78"/>
      <c r="AD5" s="79"/>
    </row>
    <row r="6" spans="1:30">
      <c r="A6" s="25" t="s">
        <v>35</v>
      </c>
      <c r="B6" s="25" t="s">
        <v>280</v>
      </c>
      <c r="C6" s="25">
        <v>2025</v>
      </c>
      <c r="D6" s="25" t="s">
        <v>283</v>
      </c>
      <c r="E6" s="25">
        <v>2506110238</v>
      </c>
      <c r="F6" s="25" t="s">
        <v>307</v>
      </c>
      <c r="G6" s="39">
        <v>85</v>
      </c>
      <c r="H6" s="39">
        <v>12.9</v>
      </c>
      <c r="I6" s="39">
        <f t="shared" si="0"/>
        <v>97.9</v>
      </c>
      <c r="J6" s="39">
        <v>92.76190476</v>
      </c>
      <c r="K6" s="39">
        <v>1.1</v>
      </c>
      <c r="L6" s="39">
        <f t="shared" si="1"/>
        <v>93.86190476</v>
      </c>
      <c r="M6" s="39">
        <v>87.5</v>
      </c>
      <c r="N6" s="39">
        <v>0</v>
      </c>
      <c r="O6" s="39">
        <f t="shared" si="2"/>
        <v>87.5</v>
      </c>
      <c r="P6" s="39">
        <v>60</v>
      </c>
      <c r="Q6" s="39">
        <v>2.15</v>
      </c>
      <c r="R6" s="39">
        <f t="shared" si="3"/>
        <v>62.15</v>
      </c>
      <c r="S6" s="39">
        <v>60</v>
      </c>
      <c r="T6" s="39">
        <v>26.75</v>
      </c>
      <c r="U6" s="39">
        <f t="shared" si="4"/>
        <v>86.75</v>
      </c>
      <c r="V6" s="35">
        <f t="shared" si="5"/>
        <v>92.00642857</v>
      </c>
      <c r="W6" s="76">
        <f t="shared" si="6"/>
        <v>1</v>
      </c>
      <c r="X6" s="25">
        <v>2</v>
      </c>
      <c r="Y6" s="25" t="s">
        <v>40</v>
      </c>
      <c r="Z6" s="25">
        <v>62</v>
      </c>
      <c r="AA6" s="26" t="s">
        <v>41</v>
      </c>
      <c r="AB6" s="26"/>
      <c r="AC6" s="25" t="s">
        <v>45</v>
      </c>
      <c r="AD6" s="36"/>
    </row>
    <row r="7" spans="1:30">
      <c r="A7" s="25" t="s">
        <v>35</v>
      </c>
      <c r="B7" s="25" t="s">
        <v>280</v>
      </c>
      <c r="C7" s="26">
        <v>2025</v>
      </c>
      <c r="D7" s="25" t="s">
        <v>281</v>
      </c>
      <c r="E7" s="25">
        <v>2506110205</v>
      </c>
      <c r="F7" s="25" t="s">
        <v>308</v>
      </c>
      <c r="G7" s="39">
        <v>85</v>
      </c>
      <c r="H7" s="39">
        <v>2.9</v>
      </c>
      <c r="I7" s="39">
        <f t="shared" si="0"/>
        <v>87.9</v>
      </c>
      <c r="J7" s="39">
        <v>92.7380952380952</v>
      </c>
      <c r="K7" s="39">
        <v>1</v>
      </c>
      <c r="L7" s="39">
        <f t="shared" si="1"/>
        <v>93.7380952380952</v>
      </c>
      <c r="M7" s="39">
        <f>([2]Sheet1!T24+[2]Sheet1!Y24)/2*0.5+[2]Sheet1!AZ24*0.5</f>
        <v>81.675</v>
      </c>
      <c r="N7" s="39">
        <v>0</v>
      </c>
      <c r="O7" s="39">
        <f t="shared" si="2"/>
        <v>81.675</v>
      </c>
      <c r="P7" s="39">
        <v>60</v>
      </c>
      <c r="Q7" s="39">
        <v>0.65</v>
      </c>
      <c r="R7" s="39">
        <f t="shared" si="3"/>
        <v>60.65</v>
      </c>
      <c r="S7" s="39">
        <v>60</v>
      </c>
      <c r="T7" s="39">
        <v>9</v>
      </c>
      <c r="U7" s="39">
        <f t="shared" si="4"/>
        <v>69</v>
      </c>
      <c r="V7" s="35">
        <f t="shared" si="5"/>
        <v>89.6598214285714</v>
      </c>
      <c r="W7" s="76">
        <f t="shared" si="6"/>
        <v>3</v>
      </c>
      <c r="X7" s="77">
        <v>3</v>
      </c>
      <c r="Y7" s="25" t="s">
        <v>40</v>
      </c>
      <c r="Z7" s="25">
        <v>62</v>
      </c>
      <c r="AA7" s="26" t="s">
        <v>41</v>
      </c>
      <c r="AB7" s="78"/>
      <c r="AC7" s="78"/>
      <c r="AD7" s="79"/>
    </row>
    <row r="8" spans="1:30">
      <c r="A8" s="25" t="s">
        <v>35</v>
      </c>
      <c r="B8" s="25" t="s">
        <v>280</v>
      </c>
      <c r="C8" s="25">
        <v>2025</v>
      </c>
      <c r="D8" s="25" t="s">
        <v>283</v>
      </c>
      <c r="E8" s="25">
        <v>2506110222</v>
      </c>
      <c r="F8" s="25" t="s">
        <v>309</v>
      </c>
      <c r="G8" s="39">
        <v>85</v>
      </c>
      <c r="H8" s="39">
        <v>3.9</v>
      </c>
      <c r="I8" s="39">
        <f t="shared" si="0"/>
        <v>88.9</v>
      </c>
      <c r="J8" s="39">
        <v>91.83333333</v>
      </c>
      <c r="K8" s="39">
        <v>1</v>
      </c>
      <c r="L8" s="39">
        <f t="shared" si="1"/>
        <v>92.83333333</v>
      </c>
      <c r="M8" s="39">
        <v>85.1</v>
      </c>
      <c r="N8" s="39">
        <v>0</v>
      </c>
      <c r="O8" s="39">
        <f t="shared" si="2"/>
        <v>85.1</v>
      </c>
      <c r="P8" s="39">
        <v>60</v>
      </c>
      <c r="Q8" s="39">
        <v>0.7</v>
      </c>
      <c r="R8" s="39">
        <f t="shared" si="3"/>
        <v>60.7</v>
      </c>
      <c r="S8" s="39">
        <v>60</v>
      </c>
      <c r="T8" s="39">
        <v>0.75</v>
      </c>
      <c r="U8" s="39">
        <f t="shared" si="4"/>
        <v>60.75</v>
      </c>
      <c r="V8" s="35">
        <f t="shared" si="5"/>
        <v>88.8424999975</v>
      </c>
      <c r="W8" s="76">
        <f t="shared" si="6"/>
        <v>4</v>
      </c>
      <c r="X8" s="77">
        <v>4</v>
      </c>
      <c r="Y8" s="25" t="s">
        <v>40</v>
      </c>
      <c r="Z8" s="25">
        <v>62</v>
      </c>
      <c r="AA8" s="26" t="s">
        <v>50</v>
      </c>
      <c r="AB8" s="26"/>
      <c r="AC8" s="26"/>
      <c r="AD8" s="36"/>
    </row>
    <row r="9" spans="1:30">
      <c r="A9" s="25" t="s">
        <v>35</v>
      </c>
      <c r="B9" s="25" t="s">
        <v>280</v>
      </c>
      <c r="C9" s="26">
        <v>2025</v>
      </c>
      <c r="D9" s="25" t="s">
        <v>281</v>
      </c>
      <c r="E9" s="25">
        <v>2506110194</v>
      </c>
      <c r="F9" s="25" t="s">
        <v>310</v>
      </c>
      <c r="G9" s="39">
        <v>85</v>
      </c>
      <c r="H9" s="39">
        <v>0.3</v>
      </c>
      <c r="I9" s="39">
        <f t="shared" si="0"/>
        <v>85.3</v>
      </c>
      <c r="J9" s="39">
        <v>91.4523809523809</v>
      </c>
      <c r="K9" s="39">
        <v>1</v>
      </c>
      <c r="L9" s="39">
        <f t="shared" si="1"/>
        <v>92.4523809523809</v>
      </c>
      <c r="M9" s="39">
        <f>([2]Sheet1!T17+[2]Sheet1!Y17)/2*0.5+[2]Sheet1!AZ17*0.5</f>
        <v>79.875</v>
      </c>
      <c r="N9" s="39">
        <v>0</v>
      </c>
      <c r="O9" s="39">
        <f t="shared" si="2"/>
        <v>79.875</v>
      </c>
      <c r="P9" s="39">
        <v>60</v>
      </c>
      <c r="Q9" s="39">
        <v>0.65</v>
      </c>
      <c r="R9" s="39">
        <f t="shared" si="3"/>
        <v>60.65</v>
      </c>
      <c r="S9" s="39">
        <v>60</v>
      </c>
      <c r="T9" s="39">
        <v>6</v>
      </c>
      <c r="U9" s="39">
        <f t="shared" si="4"/>
        <v>66</v>
      </c>
      <c r="V9" s="35">
        <f t="shared" si="5"/>
        <v>88.1955357142857</v>
      </c>
      <c r="W9" s="76">
        <f t="shared" si="6"/>
        <v>9</v>
      </c>
      <c r="X9" s="25">
        <v>5</v>
      </c>
      <c r="Y9" s="25" t="s">
        <v>40</v>
      </c>
      <c r="Z9" s="25">
        <v>62</v>
      </c>
      <c r="AA9" s="26" t="s">
        <v>50</v>
      </c>
      <c r="AB9" s="78"/>
      <c r="AC9" s="78"/>
      <c r="AD9" s="79"/>
    </row>
    <row r="10" spans="1:30">
      <c r="A10" s="25" t="s">
        <v>35</v>
      </c>
      <c r="B10" s="25" t="s">
        <v>280</v>
      </c>
      <c r="C10" s="25">
        <v>2025</v>
      </c>
      <c r="D10" s="25" t="s">
        <v>283</v>
      </c>
      <c r="E10" s="25">
        <v>2506110250</v>
      </c>
      <c r="F10" s="25" t="s">
        <v>311</v>
      </c>
      <c r="G10" s="39">
        <v>85</v>
      </c>
      <c r="H10" s="39">
        <v>3.85</v>
      </c>
      <c r="I10" s="39">
        <f t="shared" si="0"/>
        <v>88.85</v>
      </c>
      <c r="J10" s="39">
        <v>90.85714286</v>
      </c>
      <c r="K10" s="39">
        <v>1</v>
      </c>
      <c r="L10" s="39">
        <f t="shared" si="1"/>
        <v>91.85714286</v>
      </c>
      <c r="M10" s="39">
        <v>89.7</v>
      </c>
      <c r="N10" s="39">
        <v>0</v>
      </c>
      <c r="O10" s="39">
        <f t="shared" si="2"/>
        <v>89.7</v>
      </c>
      <c r="P10" s="39">
        <v>60</v>
      </c>
      <c r="Q10" s="39">
        <v>1.5</v>
      </c>
      <c r="R10" s="39">
        <f t="shared" si="3"/>
        <v>61.5</v>
      </c>
      <c r="S10" s="39">
        <v>60</v>
      </c>
      <c r="T10" s="39">
        <v>8.75</v>
      </c>
      <c r="U10" s="39">
        <f t="shared" si="4"/>
        <v>68.75</v>
      </c>
      <c r="V10" s="35">
        <f t="shared" si="5"/>
        <v>88.775357145</v>
      </c>
      <c r="W10" s="76">
        <f t="shared" si="6"/>
        <v>5</v>
      </c>
      <c r="X10" s="77">
        <v>6</v>
      </c>
      <c r="Y10" s="25" t="s">
        <v>40</v>
      </c>
      <c r="Z10" s="25">
        <v>62</v>
      </c>
      <c r="AA10" s="26" t="s">
        <v>50</v>
      </c>
      <c r="AB10" s="26"/>
      <c r="AC10" s="26"/>
      <c r="AD10" s="36"/>
    </row>
    <row r="11" spans="1:30">
      <c r="A11" s="25" t="s">
        <v>35</v>
      </c>
      <c r="B11" s="25" t="s">
        <v>280</v>
      </c>
      <c r="C11" s="26">
        <v>2025</v>
      </c>
      <c r="D11" s="25" t="s">
        <v>281</v>
      </c>
      <c r="E11" s="25">
        <v>2506110181</v>
      </c>
      <c r="F11" s="25" t="s">
        <v>312</v>
      </c>
      <c r="G11" s="39">
        <v>85</v>
      </c>
      <c r="H11" s="39">
        <v>3.1</v>
      </c>
      <c r="I11" s="39">
        <f t="shared" si="0"/>
        <v>88.1</v>
      </c>
      <c r="J11" s="39">
        <v>90.5714285714286</v>
      </c>
      <c r="K11" s="39">
        <v>1</v>
      </c>
      <c r="L11" s="39">
        <f t="shared" si="1"/>
        <v>91.5714285714286</v>
      </c>
      <c r="M11" s="39">
        <f>([2]Sheet1!T9+[2]Sheet1!Y9)/2*0.5+[2]Sheet1!AZ9*0.5</f>
        <v>81.6</v>
      </c>
      <c r="N11" s="39">
        <v>0</v>
      </c>
      <c r="O11" s="39">
        <f t="shared" si="2"/>
        <v>81.6</v>
      </c>
      <c r="P11" s="39">
        <v>60</v>
      </c>
      <c r="Q11" s="39">
        <v>3</v>
      </c>
      <c r="R11" s="39">
        <f t="shared" si="3"/>
        <v>63</v>
      </c>
      <c r="S11" s="39">
        <v>60</v>
      </c>
      <c r="T11" s="39">
        <v>20.25</v>
      </c>
      <c r="U11" s="39">
        <f t="shared" si="4"/>
        <v>80.25</v>
      </c>
      <c r="V11" s="35">
        <f t="shared" si="5"/>
        <v>88.7310714285715</v>
      </c>
      <c r="W11" s="76">
        <f t="shared" si="6"/>
        <v>6</v>
      </c>
      <c r="X11" s="77">
        <v>7</v>
      </c>
      <c r="Y11" s="25" t="s">
        <v>40</v>
      </c>
      <c r="Z11" s="25">
        <v>62</v>
      </c>
      <c r="AA11" s="26" t="s">
        <v>50</v>
      </c>
      <c r="AB11" s="80"/>
      <c r="AC11" s="80"/>
      <c r="AD11" s="81"/>
    </row>
    <row r="12" spans="1:30">
      <c r="A12" s="25" t="s">
        <v>35</v>
      </c>
      <c r="B12" s="25" t="s">
        <v>280</v>
      </c>
      <c r="C12" s="25">
        <v>2025</v>
      </c>
      <c r="D12" s="25" t="s">
        <v>283</v>
      </c>
      <c r="E12" s="25">
        <v>2506110226</v>
      </c>
      <c r="F12" s="25" t="s">
        <v>313</v>
      </c>
      <c r="G12" s="39">
        <v>85</v>
      </c>
      <c r="H12" s="39">
        <v>2</v>
      </c>
      <c r="I12" s="39">
        <f t="shared" si="0"/>
        <v>87</v>
      </c>
      <c r="J12" s="39">
        <v>90.57142857</v>
      </c>
      <c r="K12" s="39">
        <v>1</v>
      </c>
      <c r="L12" s="39">
        <f t="shared" si="1"/>
        <v>91.57142857</v>
      </c>
      <c r="M12" s="39">
        <v>75.05</v>
      </c>
      <c r="N12" s="39">
        <v>0</v>
      </c>
      <c r="O12" s="39">
        <f t="shared" si="2"/>
        <v>75.05</v>
      </c>
      <c r="P12" s="39">
        <v>60</v>
      </c>
      <c r="Q12" s="39">
        <v>0.2</v>
      </c>
      <c r="R12" s="39">
        <f t="shared" si="3"/>
        <v>60.2</v>
      </c>
      <c r="S12" s="39">
        <v>60</v>
      </c>
      <c r="T12" s="39">
        <v>18.875</v>
      </c>
      <c r="U12" s="39">
        <f t="shared" si="4"/>
        <v>78.875</v>
      </c>
      <c r="V12" s="35">
        <f t="shared" si="5"/>
        <v>88.0848214275</v>
      </c>
      <c r="W12" s="76">
        <f t="shared" si="6"/>
        <v>10</v>
      </c>
      <c r="X12" s="25">
        <v>7</v>
      </c>
      <c r="Y12" s="25" t="s">
        <v>40</v>
      </c>
      <c r="Z12" s="25">
        <v>62</v>
      </c>
      <c r="AA12" s="26" t="s">
        <v>68</v>
      </c>
      <c r="AB12" s="26"/>
      <c r="AC12" s="26"/>
      <c r="AD12" s="82"/>
    </row>
    <row r="13" spans="1:30">
      <c r="A13" s="25" t="s">
        <v>35</v>
      </c>
      <c r="B13" s="25" t="s">
        <v>280</v>
      </c>
      <c r="C13" s="26">
        <v>2025</v>
      </c>
      <c r="D13" s="25" t="s">
        <v>281</v>
      </c>
      <c r="E13" s="25">
        <v>2506110183</v>
      </c>
      <c r="F13" s="25" t="s">
        <v>314</v>
      </c>
      <c r="G13" s="39">
        <v>85</v>
      </c>
      <c r="H13" s="39">
        <v>0.2</v>
      </c>
      <c r="I13" s="39">
        <f t="shared" si="0"/>
        <v>85.2</v>
      </c>
      <c r="J13" s="39">
        <v>90.3333333333333</v>
      </c>
      <c r="K13" s="39">
        <v>1</v>
      </c>
      <c r="L13" s="39">
        <f t="shared" si="1"/>
        <v>91.3333333333333</v>
      </c>
      <c r="M13" s="39">
        <f>([2]Sheet1!T11+[2]Sheet1!Y11)/2*0.5+[2]Sheet1!AZ11*0.5</f>
        <v>83</v>
      </c>
      <c r="N13" s="39">
        <v>0</v>
      </c>
      <c r="O13" s="39">
        <f t="shared" si="2"/>
        <v>83</v>
      </c>
      <c r="P13" s="39">
        <v>60</v>
      </c>
      <c r="Q13" s="39">
        <v>0.9</v>
      </c>
      <c r="R13" s="39">
        <f t="shared" si="3"/>
        <v>60.9</v>
      </c>
      <c r="S13" s="39">
        <v>60</v>
      </c>
      <c r="T13" s="39">
        <v>6</v>
      </c>
      <c r="U13" s="39">
        <f t="shared" si="4"/>
        <v>66</v>
      </c>
      <c r="V13" s="35">
        <f t="shared" si="5"/>
        <v>87.515</v>
      </c>
      <c r="W13" s="76">
        <f t="shared" si="6"/>
        <v>12</v>
      </c>
      <c r="X13" s="77">
        <v>9</v>
      </c>
      <c r="Y13" s="25" t="s">
        <v>40</v>
      </c>
      <c r="Z13" s="25">
        <v>62</v>
      </c>
      <c r="AA13" s="26" t="s">
        <v>68</v>
      </c>
      <c r="AB13" s="78"/>
      <c r="AC13" s="78"/>
      <c r="AD13" s="78"/>
    </row>
    <row r="14" spans="1:30">
      <c r="A14" s="83" t="s">
        <v>35</v>
      </c>
      <c r="B14" s="25" t="s">
        <v>280</v>
      </c>
      <c r="C14" s="83">
        <v>2025</v>
      </c>
      <c r="D14" s="83" t="s">
        <v>283</v>
      </c>
      <c r="E14" s="83">
        <v>2506110223</v>
      </c>
      <c r="F14" s="83" t="s">
        <v>315</v>
      </c>
      <c r="G14" s="39">
        <v>85</v>
      </c>
      <c r="H14" s="29">
        <v>5.1</v>
      </c>
      <c r="I14" s="39">
        <f t="shared" si="0"/>
        <v>90.1</v>
      </c>
      <c r="J14" s="39">
        <v>89.85714286</v>
      </c>
      <c r="K14" s="29">
        <v>1</v>
      </c>
      <c r="L14" s="39">
        <f t="shared" si="1"/>
        <v>90.85714286</v>
      </c>
      <c r="M14" s="39">
        <v>75.9</v>
      </c>
      <c r="N14" s="29">
        <v>0</v>
      </c>
      <c r="O14" s="39">
        <f t="shared" si="2"/>
        <v>75.9</v>
      </c>
      <c r="P14" s="39">
        <v>60</v>
      </c>
      <c r="Q14" s="29">
        <v>1.7</v>
      </c>
      <c r="R14" s="39">
        <f t="shared" si="3"/>
        <v>61.7</v>
      </c>
      <c r="S14" s="39">
        <v>60</v>
      </c>
      <c r="T14" s="29">
        <v>30.45</v>
      </c>
      <c r="U14" s="39">
        <f t="shared" si="4"/>
        <v>90.45</v>
      </c>
      <c r="V14" s="35">
        <f t="shared" si="5"/>
        <v>88.555357145</v>
      </c>
      <c r="W14" s="76">
        <f t="shared" si="6"/>
        <v>7</v>
      </c>
      <c r="X14" s="77">
        <v>10</v>
      </c>
      <c r="Y14" s="83" t="s">
        <v>40</v>
      </c>
      <c r="Z14" s="25">
        <v>62</v>
      </c>
      <c r="AA14" s="84" t="s">
        <v>50</v>
      </c>
      <c r="AB14" s="84"/>
      <c r="AC14" s="84"/>
      <c r="AD14" s="85"/>
    </row>
    <row r="15" spans="1:30">
      <c r="A15" s="25" t="s">
        <v>35</v>
      </c>
      <c r="B15" s="25" t="s">
        <v>280</v>
      </c>
      <c r="C15" s="26">
        <v>2025</v>
      </c>
      <c r="D15" s="25" t="s">
        <v>281</v>
      </c>
      <c r="E15" s="25">
        <v>2506110198</v>
      </c>
      <c r="F15" s="25" t="s">
        <v>316</v>
      </c>
      <c r="G15" s="39">
        <v>85</v>
      </c>
      <c r="H15" s="39">
        <v>0.2</v>
      </c>
      <c r="I15" s="39">
        <f t="shared" si="0"/>
        <v>85.2</v>
      </c>
      <c r="J15" s="39">
        <v>89.7142857142857</v>
      </c>
      <c r="K15" s="39">
        <v>1</v>
      </c>
      <c r="L15" s="39">
        <f t="shared" si="1"/>
        <v>90.7142857142857</v>
      </c>
      <c r="M15" s="39">
        <f>([2]Sheet1!T19+[2]Sheet1!Y19)/2*0.5+[2]Sheet1!AZ19*0.5</f>
        <v>77.55</v>
      </c>
      <c r="N15" s="39">
        <v>0</v>
      </c>
      <c r="O15" s="39">
        <f t="shared" si="2"/>
        <v>77.55</v>
      </c>
      <c r="P15" s="39">
        <v>60</v>
      </c>
      <c r="Q15" s="39">
        <v>0.45</v>
      </c>
      <c r="R15" s="39">
        <f t="shared" si="3"/>
        <v>60.45</v>
      </c>
      <c r="S15" s="39">
        <v>60</v>
      </c>
      <c r="T15" s="39">
        <v>7.25</v>
      </c>
      <c r="U15" s="39">
        <f t="shared" si="4"/>
        <v>67.25</v>
      </c>
      <c r="V15" s="35">
        <f t="shared" si="5"/>
        <v>86.8182142857143</v>
      </c>
      <c r="W15" s="76">
        <f t="shared" si="6"/>
        <v>14</v>
      </c>
      <c r="X15" s="25">
        <v>11</v>
      </c>
      <c r="Y15" s="25" t="s">
        <v>40</v>
      </c>
      <c r="Z15" s="25">
        <v>62</v>
      </c>
      <c r="AA15" s="84" t="s">
        <v>68</v>
      </c>
      <c r="AB15" s="78"/>
      <c r="AC15" s="78"/>
      <c r="AD15" s="79"/>
    </row>
    <row r="16" spans="1:30">
      <c r="A16" s="25" t="s">
        <v>35</v>
      </c>
      <c r="B16" s="25" t="s">
        <v>280</v>
      </c>
      <c r="C16" s="25">
        <v>2025</v>
      </c>
      <c r="D16" s="25" t="s">
        <v>283</v>
      </c>
      <c r="E16" s="25">
        <v>2506110227</v>
      </c>
      <c r="F16" s="25" t="s">
        <v>317</v>
      </c>
      <c r="G16" s="39">
        <v>85</v>
      </c>
      <c r="H16" s="39">
        <v>6.7</v>
      </c>
      <c r="I16" s="39">
        <f t="shared" si="0"/>
        <v>91.7</v>
      </c>
      <c r="J16" s="39">
        <v>89.4047619</v>
      </c>
      <c r="K16" s="39">
        <v>1</v>
      </c>
      <c r="L16" s="39">
        <f t="shared" si="1"/>
        <v>90.4047619</v>
      </c>
      <c r="M16" s="39">
        <v>71.95</v>
      </c>
      <c r="N16" s="39">
        <v>0</v>
      </c>
      <c r="O16" s="39">
        <f t="shared" si="2"/>
        <v>71.95</v>
      </c>
      <c r="P16" s="39">
        <v>60</v>
      </c>
      <c r="Q16" s="39">
        <v>1.5</v>
      </c>
      <c r="R16" s="39">
        <f t="shared" si="3"/>
        <v>61.5</v>
      </c>
      <c r="S16" s="39">
        <v>60</v>
      </c>
      <c r="T16" s="39">
        <v>20</v>
      </c>
      <c r="U16" s="39">
        <f t="shared" si="4"/>
        <v>80</v>
      </c>
      <c r="V16" s="35">
        <f t="shared" si="5"/>
        <v>87.646071425</v>
      </c>
      <c r="W16" s="76">
        <f t="shared" si="6"/>
        <v>11</v>
      </c>
      <c r="X16" s="77">
        <v>12</v>
      </c>
      <c r="Y16" s="25" t="s">
        <v>40</v>
      </c>
      <c r="Z16" s="25">
        <v>62</v>
      </c>
      <c r="AA16" s="84" t="s">
        <v>68</v>
      </c>
      <c r="AB16" s="26"/>
      <c r="AC16" s="26"/>
      <c r="AD16" s="36"/>
    </row>
    <row r="17" spans="1:30">
      <c r="A17" s="25" t="s">
        <v>35</v>
      </c>
      <c r="B17" s="25" t="s">
        <v>280</v>
      </c>
      <c r="C17" s="25">
        <v>2025</v>
      </c>
      <c r="D17" s="25" t="s">
        <v>283</v>
      </c>
      <c r="E17" s="25">
        <v>2506110228</v>
      </c>
      <c r="F17" s="25" t="s">
        <v>318</v>
      </c>
      <c r="G17" s="39">
        <v>85</v>
      </c>
      <c r="H17" s="39">
        <v>8.4</v>
      </c>
      <c r="I17" s="39">
        <f t="shared" si="0"/>
        <v>93.4</v>
      </c>
      <c r="J17" s="39">
        <v>89.16666667</v>
      </c>
      <c r="K17" s="39">
        <v>1</v>
      </c>
      <c r="L17" s="39">
        <f t="shared" si="1"/>
        <v>90.16666667</v>
      </c>
      <c r="M17" s="39">
        <v>83.2</v>
      </c>
      <c r="N17" s="39">
        <v>0</v>
      </c>
      <c r="O17" s="39">
        <f t="shared" si="2"/>
        <v>83.2</v>
      </c>
      <c r="P17" s="39">
        <v>60</v>
      </c>
      <c r="Q17" s="39">
        <v>0.8</v>
      </c>
      <c r="R17" s="39">
        <f t="shared" si="3"/>
        <v>60.8</v>
      </c>
      <c r="S17" s="39">
        <v>60</v>
      </c>
      <c r="T17" s="39">
        <v>27.45</v>
      </c>
      <c r="U17" s="39">
        <f t="shared" si="4"/>
        <v>87.45</v>
      </c>
      <c r="V17" s="35">
        <f t="shared" si="5"/>
        <v>88.5375000025</v>
      </c>
      <c r="W17" s="76">
        <f t="shared" si="6"/>
        <v>8</v>
      </c>
      <c r="X17" s="77">
        <v>13</v>
      </c>
      <c r="Y17" s="25" t="s">
        <v>40</v>
      </c>
      <c r="Z17" s="25">
        <v>62</v>
      </c>
      <c r="AA17" s="84" t="s">
        <v>50</v>
      </c>
      <c r="AB17" s="26"/>
      <c r="AC17" s="26"/>
      <c r="AD17" s="36"/>
    </row>
    <row r="18" spans="1:30">
      <c r="A18" s="25" t="s">
        <v>35</v>
      </c>
      <c r="B18" s="25" t="s">
        <v>280</v>
      </c>
      <c r="C18" s="26">
        <v>2025</v>
      </c>
      <c r="D18" s="25" t="s">
        <v>281</v>
      </c>
      <c r="E18" s="25">
        <v>2506110204</v>
      </c>
      <c r="F18" s="25" t="s">
        <v>319</v>
      </c>
      <c r="G18" s="39">
        <v>85</v>
      </c>
      <c r="H18" s="39">
        <v>0.8</v>
      </c>
      <c r="I18" s="39">
        <f t="shared" si="0"/>
        <v>85.8</v>
      </c>
      <c r="J18" s="39">
        <v>88.5476190476191</v>
      </c>
      <c r="K18" s="39">
        <v>1</v>
      </c>
      <c r="L18" s="39">
        <f t="shared" si="1"/>
        <v>89.5476190476191</v>
      </c>
      <c r="M18" s="39">
        <f>([2]Sheet1!T23+[2]Sheet1!Y23)/2*0.5+[2]Sheet1!AZ23*0.5</f>
        <v>77.9</v>
      </c>
      <c r="N18" s="39">
        <v>0</v>
      </c>
      <c r="O18" s="39">
        <f t="shared" si="2"/>
        <v>77.9</v>
      </c>
      <c r="P18" s="39">
        <v>60</v>
      </c>
      <c r="Q18" s="39">
        <v>0.45</v>
      </c>
      <c r="R18" s="39">
        <f t="shared" si="3"/>
        <v>60.45</v>
      </c>
      <c r="S18" s="39">
        <v>60</v>
      </c>
      <c r="T18" s="39">
        <v>0.5</v>
      </c>
      <c r="U18" s="39">
        <f t="shared" si="4"/>
        <v>60.5</v>
      </c>
      <c r="V18" s="35">
        <f t="shared" si="5"/>
        <v>85.6832142857143</v>
      </c>
      <c r="W18" s="76">
        <f t="shared" si="6"/>
        <v>20</v>
      </c>
      <c r="X18" s="25">
        <v>14</v>
      </c>
      <c r="Y18" s="25" t="s">
        <v>40</v>
      </c>
      <c r="Z18" s="25">
        <v>62</v>
      </c>
      <c r="AA18" s="84" t="s">
        <v>68</v>
      </c>
      <c r="AB18" s="80"/>
      <c r="AC18" s="80"/>
      <c r="AD18" s="81"/>
    </row>
    <row r="19" spans="1:30">
      <c r="A19" s="25" t="s">
        <v>35</v>
      </c>
      <c r="B19" s="25" t="s">
        <v>280</v>
      </c>
      <c r="C19" s="25">
        <v>2025</v>
      </c>
      <c r="D19" s="25" t="s">
        <v>283</v>
      </c>
      <c r="E19" s="25">
        <v>2506110274</v>
      </c>
      <c r="F19" s="25" t="s">
        <v>320</v>
      </c>
      <c r="G19" s="39">
        <v>85</v>
      </c>
      <c r="H19" s="39">
        <v>2.1</v>
      </c>
      <c r="I19" s="39">
        <f t="shared" si="0"/>
        <v>87.1</v>
      </c>
      <c r="J19" s="39">
        <v>88.52941176</v>
      </c>
      <c r="K19" s="39">
        <v>1</v>
      </c>
      <c r="L19" s="39">
        <f t="shared" si="1"/>
        <v>89.52941176</v>
      </c>
      <c r="M19" s="39">
        <v>80</v>
      </c>
      <c r="N19" s="39">
        <v>0</v>
      </c>
      <c r="O19" s="39">
        <f t="shared" si="2"/>
        <v>80</v>
      </c>
      <c r="P19" s="39">
        <v>60</v>
      </c>
      <c r="Q19" s="39">
        <v>0.2</v>
      </c>
      <c r="R19" s="39">
        <f t="shared" si="3"/>
        <v>60.2</v>
      </c>
      <c r="S19" s="39">
        <v>60</v>
      </c>
      <c r="T19" s="39">
        <v>6.75</v>
      </c>
      <c r="U19" s="39">
        <f t="shared" si="4"/>
        <v>66.75</v>
      </c>
      <c r="V19" s="35">
        <f t="shared" si="5"/>
        <v>86.20455882</v>
      </c>
      <c r="W19" s="76">
        <f t="shared" si="6"/>
        <v>17</v>
      </c>
      <c r="X19" s="77">
        <v>15</v>
      </c>
      <c r="Y19" s="25" t="s">
        <v>40</v>
      </c>
      <c r="Z19" s="25">
        <v>62</v>
      </c>
      <c r="AA19" s="84" t="s">
        <v>68</v>
      </c>
      <c r="AB19" s="26"/>
      <c r="AC19" s="26"/>
      <c r="AD19" s="36"/>
    </row>
    <row r="20" spans="1:30">
      <c r="A20" s="25" t="s">
        <v>35</v>
      </c>
      <c r="B20" s="25" t="s">
        <v>280</v>
      </c>
      <c r="C20" s="25">
        <v>2025</v>
      </c>
      <c r="D20" s="25" t="s">
        <v>283</v>
      </c>
      <c r="E20" s="25">
        <v>2506110233</v>
      </c>
      <c r="F20" s="25" t="s">
        <v>321</v>
      </c>
      <c r="G20" s="39">
        <v>85</v>
      </c>
      <c r="H20" s="39">
        <v>1.8</v>
      </c>
      <c r="I20" s="39">
        <f t="shared" si="0"/>
        <v>86.8</v>
      </c>
      <c r="J20" s="39">
        <v>88.33333333</v>
      </c>
      <c r="K20" s="39">
        <v>1</v>
      </c>
      <c r="L20" s="39">
        <f t="shared" si="1"/>
        <v>89.33333333</v>
      </c>
      <c r="M20" s="39">
        <v>73.15</v>
      </c>
      <c r="N20" s="39">
        <v>0</v>
      </c>
      <c r="O20" s="39">
        <f t="shared" si="2"/>
        <v>73.15</v>
      </c>
      <c r="P20" s="39">
        <v>60</v>
      </c>
      <c r="Q20" s="39">
        <v>0.2</v>
      </c>
      <c r="R20" s="39">
        <f t="shared" si="3"/>
        <v>60.2</v>
      </c>
      <c r="S20" s="39">
        <v>60</v>
      </c>
      <c r="T20" s="39">
        <v>17.045</v>
      </c>
      <c r="U20" s="39">
        <f t="shared" si="4"/>
        <v>77.045</v>
      </c>
      <c r="V20" s="35">
        <f t="shared" si="5"/>
        <v>86.1997499975</v>
      </c>
      <c r="W20" s="76">
        <f t="shared" si="6"/>
        <v>18</v>
      </c>
      <c r="X20" s="77">
        <v>16</v>
      </c>
      <c r="Y20" s="25" t="s">
        <v>40</v>
      </c>
      <c r="Z20" s="25">
        <v>62</v>
      </c>
      <c r="AA20" s="84" t="s">
        <v>68</v>
      </c>
      <c r="AB20" s="26"/>
      <c r="AC20" s="26"/>
      <c r="AD20" s="36"/>
    </row>
    <row r="21" spans="1:30">
      <c r="A21" s="25" t="s">
        <v>35</v>
      </c>
      <c r="B21" s="25" t="s">
        <v>280</v>
      </c>
      <c r="C21" s="25">
        <v>2025</v>
      </c>
      <c r="D21" s="25" t="s">
        <v>283</v>
      </c>
      <c r="E21" s="25">
        <v>2506110237</v>
      </c>
      <c r="F21" s="25" t="s">
        <v>322</v>
      </c>
      <c r="G21" s="39">
        <v>85</v>
      </c>
      <c r="H21" s="39">
        <v>2.7</v>
      </c>
      <c r="I21" s="39">
        <f t="shared" si="0"/>
        <v>87.7</v>
      </c>
      <c r="J21" s="39">
        <v>88.26190476</v>
      </c>
      <c r="K21" s="39">
        <v>1</v>
      </c>
      <c r="L21" s="39">
        <f t="shared" si="1"/>
        <v>89.26190476</v>
      </c>
      <c r="M21" s="39">
        <v>89.75</v>
      </c>
      <c r="N21" s="39">
        <v>0</v>
      </c>
      <c r="O21" s="39">
        <f t="shared" si="2"/>
        <v>89.75</v>
      </c>
      <c r="P21" s="39">
        <v>60</v>
      </c>
      <c r="Q21" s="39">
        <v>0.5</v>
      </c>
      <c r="R21" s="39">
        <f t="shared" si="3"/>
        <v>60.5</v>
      </c>
      <c r="S21" s="39">
        <v>60</v>
      </c>
      <c r="T21" s="39">
        <v>15.84</v>
      </c>
      <c r="U21" s="39">
        <f t="shared" si="4"/>
        <v>75.84</v>
      </c>
      <c r="V21" s="35">
        <f t="shared" si="5"/>
        <v>87.02092857</v>
      </c>
      <c r="W21" s="76">
        <f t="shared" si="6"/>
        <v>13</v>
      </c>
      <c r="X21" s="25">
        <v>17</v>
      </c>
      <c r="Y21" s="25" t="s">
        <v>40</v>
      </c>
      <c r="Z21" s="25">
        <v>62</v>
      </c>
      <c r="AA21" s="84" t="s">
        <v>68</v>
      </c>
      <c r="AB21" s="26"/>
      <c r="AC21" s="26"/>
      <c r="AD21" s="36"/>
    </row>
    <row r="22" spans="1:30">
      <c r="A22" s="25" t="s">
        <v>35</v>
      </c>
      <c r="B22" s="25" t="s">
        <v>280</v>
      </c>
      <c r="C22" s="25">
        <v>2025</v>
      </c>
      <c r="D22" s="25" t="s">
        <v>283</v>
      </c>
      <c r="E22" s="25">
        <v>2506110232</v>
      </c>
      <c r="F22" s="25" t="s">
        <v>323</v>
      </c>
      <c r="G22" s="39">
        <v>85</v>
      </c>
      <c r="H22" s="39">
        <v>1.1</v>
      </c>
      <c r="I22" s="39">
        <f t="shared" si="0"/>
        <v>86.1</v>
      </c>
      <c r="J22" s="39">
        <v>88.23809524</v>
      </c>
      <c r="K22" s="39">
        <v>1</v>
      </c>
      <c r="L22" s="39">
        <f t="shared" si="1"/>
        <v>89.23809524</v>
      </c>
      <c r="M22" s="39">
        <v>75.4</v>
      </c>
      <c r="N22" s="39">
        <v>0</v>
      </c>
      <c r="O22" s="39">
        <f t="shared" si="2"/>
        <v>75.4</v>
      </c>
      <c r="P22" s="39">
        <v>60</v>
      </c>
      <c r="Q22" s="39">
        <v>0</v>
      </c>
      <c r="R22" s="39">
        <f t="shared" si="3"/>
        <v>60</v>
      </c>
      <c r="S22" s="39">
        <v>60</v>
      </c>
      <c r="T22" s="39">
        <v>0.75</v>
      </c>
      <c r="U22" s="39">
        <f t="shared" si="4"/>
        <v>60.75</v>
      </c>
      <c r="V22" s="35">
        <f t="shared" si="5"/>
        <v>85.34607143</v>
      </c>
      <c r="W22" s="76">
        <f t="shared" si="6"/>
        <v>23</v>
      </c>
      <c r="X22" s="77">
        <v>18</v>
      </c>
      <c r="Y22" s="25" t="s">
        <v>40</v>
      </c>
      <c r="Z22" s="25">
        <v>62</v>
      </c>
      <c r="AA22" s="84" t="s">
        <v>68</v>
      </c>
      <c r="AB22" s="26"/>
      <c r="AC22" s="26"/>
      <c r="AD22" s="36"/>
    </row>
    <row r="23" spans="1:30">
      <c r="A23" s="25" t="s">
        <v>35</v>
      </c>
      <c r="B23" s="25" t="s">
        <v>280</v>
      </c>
      <c r="C23" s="25">
        <v>2025</v>
      </c>
      <c r="D23" s="25" t="s">
        <v>283</v>
      </c>
      <c r="E23" s="25">
        <v>2506110224</v>
      </c>
      <c r="F23" s="25" t="s">
        <v>324</v>
      </c>
      <c r="G23" s="39">
        <v>85</v>
      </c>
      <c r="H23" s="39">
        <v>3.9</v>
      </c>
      <c r="I23" s="39">
        <f t="shared" si="0"/>
        <v>88.9</v>
      </c>
      <c r="J23" s="39">
        <v>88.0952381</v>
      </c>
      <c r="K23" s="39">
        <v>1</v>
      </c>
      <c r="L23" s="39">
        <f t="shared" si="1"/>
        <v>89.0952381</v>
      </c>
      <c r="M23" s="39">
        <v>78.7</v>
      </c>
      <c r="N23" s="39">
        <v>0</v>
      </c>
      <c r="O23" s="39">
        <f t="shared" si="2"/>
        <v>78.7</v>
      </c>
      <c r="P23" s="39">
        <v>60</v>
      </c>
      <c r="Q23" s="39">
        <v>2.4</v>
      </c>
      <c r="R23" s="39">
        <f t="shared" si="3"/>
        <v>62.4</v>
      </c>
      <c r="S23" s="39">
        <v>60</v>
      </c>
      <c r="T23" s="39">
        <v>11.45</v>
      </c>
      <c r="U23" s="39">
        <f t="shared" si="4"/>
        <v>71.45</v>
      </c>
      <c r="V23" s="35">
        <f t="shared" si="5"/>
        <v>86.338928575</v>
      </c>
      <c r="W23" s="76">
        <f t="shared" si="6"/>
        <v>16</v>
      </c>
      <c r="X23" s="77">
        <v>19</v>
      </c>
      <c r="Y23" s="25" t="s">
        <v>40</v>
      </c>
      <c r="Z23" s="25">
        <v>62</v>
      </c>
      <c r="AA23" s="84" t="s">
        <v>68</v>
      </c>
      <c r="AB23" s="26"/>
      <c r="AC23" s="26"/>
      <c r="AD23" s="36"/>
    </row>
    <row r="24" spans="1:30">
      <c r="A24" s="25" t="s">
        <v>35</v>
      </c>
      <c r="B24" s="25" t="s">
        <v>280</v>
      </c>
      <c r="C24" s="26">
        <v>2025</v>
      </c>
      <c r="D24" s="25" t="s">
        <v>281</v>
      </c>
      <c r="E24" s="25">
        <v>2506110203</v>
      </c>
      <c r="F24" s="25" t="s">
        <v>325</v>
      </c>
      <c r="G24" s="39">
        <v>85</v>
      </c>
      <c r="H24" s="39">
        <v>0.2</v>
      </c>
      <c r="I24" s="39">
        <f t="shared" si="0"/>
        <v>85.2</v>
      </c>
      <c r="J24" s="39">
        <v>87.9285714285714</v>
      </c>
      <c r="K24" s="39">
        <v>1</v>
      </c>
      <c r="L24" s="39">
        <f t="shared" si="1"/>
        <v>88.9285714285714</v>
      </c>
      <c r="M24" s="39">
        <f>([2]Sheet1!T22+[2]Sheet1!Y22)/2*0.5+[2]Sheet1!AZ22*0.5</f>
        <v>77.85</v>
      </c>
      <c r="N24" s="39">
        <v>0</v>
      </c>
      <c r="O24" s="39">
        <f t="shared" si="2"/>
        <v>77.85</v>
      </c>
      <c r="P24" s="39">
        <v>60</v>
      </c>
      <c r="Q24" s="39">
        <v>0.45</v>
      </c>
      <c r="R24" s="39">
        <f t="shared" si="3"/>
        <v>60.45</v>
      </c>
      <c r="S24" s="39">
        <v>60</v>
      </c>
      <c r="T24" s="39">
        <v>7</v>
      </c>
      <c r="U24" s="39">
        <f t="shared" si="4"/>
        <v>67</v>
      </c>
      <c r="V24" s="35">
        <f t="shared" si="5"/>
        <v>85.4814285714285</v>
      </c>
      <c r="W24" s="76">
        <f t="shared" si="6"/>
        <v>21</v>
      </c>
      <c r="X24" s="25">
        <v>20</v>
      </c>
      <c r="Y24" s="25" t="s">
        <v>40</v>
      </c>
      <c r="Z24" s="25">
        <v>62</v>
      </c>
      <c r="AA24" s="84" t="s">
        <v>68</v>
      </c>
      <c r="AB24" s="78"/>
      <c r="AC24" s="78"/>
      <c r="AD24" s="79"/>
    </row>
    <row r="25" spans="1:30">
      <c r="A25" s="25" t="s">
        <v>35</v>
      </c>
      <c r="B25" s="25" t="s">
        <v>280</v>
      </c>
      <c r="C25" s="26">
        <v>2025</v>
      </c>
      <c r="D25" s="25" t="s">
        <v>281</v>
      </c>
      <c r="E25" s="25">
        <v>2506110182</v>
      </c>
      <c r="F25" s="25" t="s">
        <v>326</v>
      </c>
      <c r="G25" s="39">
        <v>85</v>
      </c>
      <c r="H25" s="39">
        <v>1.6</v>
      </c>
      <c r="I25" s="39">
        <f t="shared" si="0"/>
        <v>86.6</v>
      </c>
      <c r="J25" s="39">
        <v>87.7857142857143</v>
      </c>
      <c r="K25" s="39">
        <v>1</v>
      </c>
      <c r="L25" s="39">
        <f t="shared" si="1"/>
        <v>88.7857142857143</v>
      </c>
      <c r="M25" s="39">
        <f>([2]Sheet1!T10+[2]Sheet1!Y10)/2*0.5+[2]Sheet1!AZ10*0.5</f>
        <v>82.525</v>
      </c>
      <c r="N25" s="39">
        <v>0</v>
      </c>
      <c r="O25" s="39">
        <f t="shared" si="2"/>
        <v>82.525</v>
      </c>
      <c r="P25" s="39">
        <v>60</v>
      </c>
      <c r="Q25" s="39">
        <v>1.35</v>
      </c>
      <c r="R25" s="39">
        <f t="shared" si="3"/>
        <v>61.35</v>
      </c>
      <c r="S25" s="39">
        <v>60</v>
      </c>
      <c r="T25" s="39">
        <v>21</v>
      </c>
      <c r="U25" s="39">
        <f t="shared" si="4"/>
        <v>81</v>
      </c>
      <c r="V25" s="35">
        <f t="shared" si="5"/>
        <v>86.4930357142857</v>
      </c>
      <c r="W25" s="76">
        <f t="shared" si="6"/>
        <v>15</v>
      </c>
      <c r="X25" s="77">
        <v>21</v>
      </c>
      <c r="Y25" s="25" t="s">
        <v>40</v>
      </c>
      <c r="Z25" s="25">
        <v>62</v>
      </c>
      <c r="AA25" s="84" t="s">
        <v>68</v>
      </c>
      <c r="AB25" s="78"/>
      <c r="AC25" s="78"/>
      <c r="AD25" s="79"/>
    </row>
    <row r="26" spans="1:30">
      <c r="A26" s="25" t="s">
        <v>35</v>
      </c>
      <c r="B26" s="25" t="s">
        <v>280</v>
      </c>
      <c r="C26" s="26">
        <v>2025</v>
      </c>
      <c r="D26" s="25" t="s">
        <v>281</v>
      </c>
      <c r="E26" s="25">
        <v>2506110175</v>
      </c>
      <c r="F26" s="25" t="s">
        <v>327</v>
      </c>
      <c r="G26" s="39">
        <v>85</v>
      </c>
      <c r="H26" s="39">
        <v>0.7</v>
      </c>
      <c r="I26" s="39">
        <f t="shared" si="0"/>
        <v>85.7</v>
      </c>
      <c r="J26" s="39">
        <v>87.6428571428571</v>
      </c>
      <c r="K26" s="39">
        <v>1</v>
      </c>
      <c r="L26" s="39">
        <f t="shared" si="1"/>
        <v>88.6428571428571</v>
      </c>
      <c r="M26" s="39">
        <f>([2]Sheet1!T5+[2]Sheet1!Y5)/2*0.5+[2]Sheet1!AZ5*0.5</f>
        <v>78.85</v>
      </c>
      <c r="N26" s="39">
        <v>0</v>
      </c>
      <c r="O26" s="39">
        <f t="shared" si="2"/>
        <v>78.85</v>
      </c>
      <c r="P26" s="39">
        <v>60</v>
      </c>
      <c r="Q26" s="39">
        <v>0.45</v>
      </c>
      <c r="R26" s="39">
        <f t="shared" si="3"/>
        <v>60.45</v>
      </c>
      <c r="S26" s="39">
        <v>60</v>
      </c>
      <c r="T26" s="39">
        <v>6.75</v>
      </c>
      <c r="U26" s="39">
        <f t="shared" si="4"/>
        <v>66.75</v>
      </c>
      <c r="V26" s="35">
        <f t="shared" si="5"/>
        <v>85.3546428571428</v>
      </c>
      <c r="W26" s="76">
        <f t="shared" si="6"/>
        <v>22</v>
      </c>
      <c r="X26" s="77">
        <v>22</v>
      </c>
      <c r="Y26" s="25" t="s">
        <v>40</v>
      </c>
      <c r="Z26" s="25">
        <v>62</v>
      </c>
      <c r="AA26" s="84" t="s">
        <v>68</v>
      </c>
      <c r="AB26" s="78"/>
      <c r="AC26" s="78"/>
      <c r="AD26" s="79"/>
    </row>
    <row r="27" spans="1:30">
      <c r="A27" s="25" t="s">
        <v>35</v>
      </c>
      <c r="B27" s="25" t="s">
        <v>280</v>
      </c>
      <c r="C27" s="26">
        <v>2025</v>
      </c>
      <c r="D27" s="25" t="s">
        <v>281</v>
      </c>
      <c r="E27" s="25">
        <v>2506110180</v>
      </c>
      <c r="F27" s="25" t="s">
        <v>328</v>
      </c>
      <c r="G27" s="39">
        <v>85</v>
      </c>
      <c r="H27" s="39">
        <v>0.2</v>
      </c>
      <c r="I27" s="39">
        <f t="shared" si="0"/>
        <v>85.2</v>
      </c>
      <c r="J27" s="39">
        <v>87.6190476190476</v>
      </c>
      <c r="K27" s="39">
        <v>1</v>
      </c>
      <c r="L27" s="39">
        <f t="shared" si="1"/>
        <v>88.6190476190476</v>
      </c>
      <c r="M27" s="39">
        <f>([2]Sheet1!T8+[2]Sheet1!Y8)/2*0.5+[2]Sheet1!AZ8*0.5</f>
        <v>74.825</v>
      </c>
      <c r="N27" s="39">
        <v>0</v>
      </c>
      <c r="O27" s="39">
        <f t="shared" si="2"/>
        <v>74.825</v>
      </c>
      <c r="P27" s="39">
        <v>60</v>
      </c>
      <c r="Q27" s="39">
        <v>0.45</v>
      </c>
      <c r="R27" s="39">
        <f t="shared" si="3"/>
        <v>60.45</v>
      </c>
      <c r="S27" s="39">
        <v>60</v>
      </c>
      <c r="T27" s="39">
        <v>6</v>
      </c>
      <c r="U27" s="39">
        <f t="shared" si="4"/>
        <v>66</v>
      </c>
      <c r="V27" s="35">
        <f t="shared" si="5"/>
        <v>85.0480357142857</v>
      </c>
      <c r="W27" s="76">
        <f t="shared" si="6"/>
        <v>28</v>
      </c>
      <c r="X27" s="25">
        <v>23</v>
      </c>
      <c r="Y27" s="56" t="s">
        <v>40</v>
      </c>
      <c r="Z27" s="25">
        <v>62</v>
      </c>
      <c r="AA27" s="84"/>
      <c r="AB27" s="26"/>
      <c r="AC27" s="26"/>
      <c r="AD27" s="36"/>
    </row>
    <row r="28" spans="1:30">
      <c r="A28" s="25" t="s">
        <v>35</v>
      </c>
      <c r="B28" s="25" t="s">
        <v>280</v>
      </c>
      <c r="C28" s="25">
        <v>2025</v>
      </c>
      <c r="D28" s="25" t="s">
        <v>283</v>
      </c>
      <c r="E28" s="25">
        <v>2506110249</v>
      </c>
      <c r="F28" s="25" t="s">
        <v>329</v>
      </c>
      <c r="G28" s="39">
        <v>85</v>
      </c>
      <c r="H28" s="39">
        <v>0.5</v>
      </c>
      <c r="I28" s="39">
        <f t="shared" si="0"/>
        <v>85.5</v>
      </c>
      <c r="J28" s="39">
        <v>87.0952381</v>
      </c>
      <c r="K28" s="39">
        <v>1</v>
      </c>
      <c r="L28" s="39">
        <f t="shared" si="1"/>
        <v>88.0952381</v>
      </c>
      <c r="M28" s="39">
        <v>82.9</v>
      </c>
      <c r="N28" s="39">
        <v>0</v>
      </c>
      <c r="O28" s="39">
        <f t="shared" si="2"/>
        <v>82.9</v>
      </c>
      <c r="P28" s="39">
        <v>60</v>
      </c>
      <c r="Q28" s="39">
        <v>0</v>
      </c>
      <c r="R28" s="39">
        <f t="shared" si="3"/>
        <v>60</v>
      </c>
      <c r="S28" s="39">
        <v>60</v>
      </c>
      <c r="T28" s="39">
        <v>0.75</v>
      </c>
      <c r="U28" s="39">
        <f t="shared" si="4"/>
        <v>60.75</v>
      </c>
      <c r="V28" s="35">
        <f t="shared" si="5"/>
        <v>84.803928575</v>
      </c>
      <c r="W28" s="76">
        <f t="shared" si="6"/>
        <v>29</v>
      </c>
      <c r="X28" s="77">
        <v>24</v>
      </c>
      <c r="Y28" s="56" t="s">
        <v>40</v>
      </c>
      <c r="Z28" s="25">
        <v>62</v>
      </c>
      <c r="AA28" s="84"/>
      <c r="AB28" s="26"/>
      <c r="AC28" s="26"/>
      <c r="AD28" s="36"/>
    </row>
    <row r="29" spans="1:30">
      <c r="A29" s="25" t="s">
        <v>35</v>
      </c>
      <c r="B29" s="25" t="s">
        <v>280</v>
      </c>
      <c r="C29" s="26">
        <v>2025</v>
      </c>
      <c r="D29" s="25" t="s">
        <v>281</v>
      </c>
      <c r="E29" s="25">
        <v>2506110207</v>
      </c>
      <c r="F29" s="25" t="s">
        <v>330</v>
      </c>
      <c r="G29" s="39">
        <v>85</v>
      </c>
      <c r="H29" s="39">
        <v>0.8</v>
      </c>
      <c r="I29" s="39">
        <f t="shared" si="0"/>
        <v>85.8</v>
      </c>
      <c r="J29" s="39">
        <v>87.0714285714286</v>
      </c>
      <c r="K29" s="39">
        <v>1</v>
      </c>
      <c r="L29" s="39">
        <f t="shared" si="1"/>
        <v>88.0714285714286</v>
      </c>
      <c r="M29" s="39">
        <f>([2]Sheet1!T26+[2]Sheet1!Y26)/2*0.5+[2]Sheet1!AZ26*0.5</f>
        <v>83.025</v>
      </c>
      <c r="N29" s="39">
        <v>0</v>
      </c>
      <c r="O29" s="39">
        <f t="shared" si="2"/>
        <v>83.025</v>
      </c>
      <c r="P29" s="39">
        <v>60</v>
      </c>
      <c r="Q29" s="39">
        <v>0.65</v>
      </c>
      <c r="R29" s="39">
        <f t="shared" si="3"/>
        <v>60.65</v>
      </c>
      <c r="S29" s="39">
        <v>60</v>
      </c>
      <c r="T29" s="39">
        <v>6.5</v>
      </c>
      <c r="U29" s="39">
        <f t="shared" si="4"/>
        <v>66.5</v>
      </c>
      <c r="V29" s="35">
        <f t="shared" si="5"/>
        <v>85.1423214285714</v>
      </c>
      <c r="W29" s="76">
        <f t="shared" si="6"/>
        <v>26</v>
      </c>
      <c r="X29" s="77">
        <v>25</v>
      </c>
      <c r="Y29" s="56" t="s">
        <v>40</v>
      </c>
      <c r="Z29" s="25">
        <v>62</v>
      </c>
      <c r="AA29" s="84"/>
      <c r="AB29" s="26"/>
      <c r="AC29" s="26"/>
      <c r="AD29" s="36"/>
    </row>
    <row r="30" spans="1:30">
      <c r="A30" s="25" t="s">
        <v>35</v>
      </c>
      <c r="B30" s="25" t="s">
        <v>280</v>
      </c>
      <c r="C30" s="26">
        <v>2025</v>
      </c>
      <c r="D30" s="25" t="s">
        <v>281</v>
      </c>
      <c r="E30" s="25">
        <v>2506110173</v>
      </c>
      <c r="F30" s="25" t="s">
        <v>331</v>
      </c>
      <c r="G30" s="39">
        <v>85</v>
      </c>
      <c r="H30" s="39">
        <v>1.8</v>
      </c>
      <c r="I30" s="39">
        <f t="shared" si="0"/>
        <v>86.8</v>
      </c>
      <c r="J30" s="39">
        <v>86.9761904761905</v>
      </c>
      <c r="K30" s="39">
        <v>1</v>
      </c>
      <c r="L30" s="39">
        <f t="shared" si="1"/>
        <v>87.9761904761905</v>
      </c>
      <c r="M30" s="39">
        <f>([2]Sheet1!T4+[2]Sheet1!Y4)/2*0.5+[2]Sheet1!AZ4*0.5</f>
        <v>81.625</v>
      </c>
      <c r="N30" s="39">
        <v>0</v>
      </c>
      <c r="O30" s="39">
        <f t="shared" si="2"/>
        <v>81.625</v>
      </c>
      <c r="P30" s="39">
        <v>60</v>
      </c>
      <c r="Q30" s="39">
        <v>2.2</v>
      </c>
      <c r="R30" s="39">
        <f t="shared" si="3"/>
        <v>62.2</v>
      </c>
      <c r="S30" s="39">
        <v>60</v>
      </c>
      <c r="T30" s="39">
        <v>7.95</v>
      </c>
      <c r="U30" s="39">
        <f t="shared" si="4"/>
        <v>67.95</v>
      </c>
      <c r="V30" s="35">
        <f t="shared" si="5"/>
        <v>85.2508928571429</v>
      </c>
      <c r="W30" s="76">
        <f t="shared" si="6"/>
        <v>25</v>
      </c>
      <c r="X30" s="25">
        <v>26</v>
      </c>
      <c r="Y30" s="56" t="s">
        <v>40</v>
      </c>
      <c r="Z30" s="25">
        <v>62</v>
      </c>
      <c r="AA30" s="84"/>
      <c r="AB30" s="26"/>
      <c r="AC30" s="26"/>
      <c r="AD30" s="36"/>
    </row>
    <row r="31" spans="1:30">
      <c r="A31" s="25" t="s">
        <v>35</v>
      </c>
      <c r="B31" s="25" t="s">
        <v>280</v>
      </c>
      <c r="C31" s="25">
        <v>2025</v>
      </c>
      <c r="D31" s="25" t="s">
        <v>283</v>
      </c>
      <c r="E31" s="25">
        <v>2506110234</v>
      </c>
      <c r="F31" s="25" t="s">
        <v>332</v>
      </c>
      <c r="G31" s="39">
        <v>85</v>
      </c>
      <c r="H31" s="39">
        <v>4.7</v>
      </c>
      <c r="I31" s="39">
        <f t="shared" si="0"/>
        <v>89.7</v>
      </c>
      <c r="J31" s="39">
        <v>86.73809524</v>
      </c>
      <c r="K31" s="39">
        <v>1.2</v>
      </c>
      <c r="L31" s="39">
        <f t="shared" si="1"/>
        <v>87.93809524</v>
      </c>
      <c r="M31" s="39">
        <v>81.575</v>
      </c>
      <c r="N31" s="39">
        <v>0</v>
      </c>
      <c r="O31" s="39">
        <f t="shared" si="2"/>
        <v>81.575</v>
      </c>
      <c r="P31" s="39">
        <v>60</v>
      </c>
      <c r="Q31" s="39">
        <v>0</v>
      </c>
      <c r="R31" s="39">
        <f t="shared" si="3"/>
        <v>60</v>
      </c>
      <c r="S31" s="39">
        <v>60</v>
      </c>
      <c r="T31" s="39">
        <v>22</v>
      </c>
      <c r="U31" s="39">
        <f t="shared" si="4"/>
        <v>82</v>
      </c>
      <c r="V31" s="35">
        <f t="shared" si="5"/>
        <v>86.10232143</v>
      </c>
      <c r="W31" s="76">
        <f t="shared" si="6"/>
        <v>19</v>
      </c>
      <c r="X31" s="77">
        <v>27</v>
      </c>
      <c r="Y31" s="25" t="s">
        <v>40</v>
      </c>
      <c r="Z31" s="25">
        <v>62</v>
      </c>
      <c r="AA31" s="26" t="s">
        <v>68</v>
      </c>
      <c r="AB31" s="26"/>
      <c r="AC31" s="26"/>
      <c r="AD31" s="36"/>
    </row>
    <row r="32" spans="1:30">
      <c r="A32" s="25" t="s">
        <v>35</v>
      </c>
      <c r="B32" s="25" t="s">
        <v>280</v>
      </c>
      <c r="C32" s="25">
        <v>2025</v>
      </c>
      <c r="D32" s="25" t="s">
        <v>283</v>
      </c>
      <c r="E32" s="25">
        <v>2506110301</v>
      </c>
      <c r="F32" s="25" t="s">
        <v>333</v>
      </c>
      <c r="G32" s="39">
        <v>85</v>
      </c>
      <c r="H32" s="39">
        <v>1.2</v>
      </c>
      <c r="I32" s="39">
        <f t="shared" si="0"/>
        <v>86.2</v>
      </c>
      <c r="J32" s="39">
        <v>86.61764706</v>
      </c>
      <c r="K32" s="39">
        <v>1</v>
      </c>
      <c r="L32" s="39">
        <f t="shared" si="1"/>
        <v>87.61764706</v>
      </c>
      <c r="M32" s="39">
        <v>84.25</v>
      </c>
      <c r="N32" s="39">
        <v>0</v>
      </c>
      <c r="O32" s="39">
        <f t="shared" si="2"/>
        <v>84.25</v>
      </c>
      <c r="P32" s="39">
        <v>60</v>
      </c>
      <c r="Q32" s="39">
        <v>0</v>
      </c>
      <c r="R32" s="39">
        <f t="shared" si="3"/>
        <v>60</v>
      </c>
      <c r="S32" s="39">
        <v>60</v>
      </c>
      <c r="T32" s="39">
        <v>0.75</v>
      </c>
      <c r="U32" s="39">
        <f t="shared" si="4"/>
        <v>60.75</v>
      </c>
      <c r="V32" s="35">
        <f t="shared" si="5"/>
        <v>84.583235295</v>
      </c>
      <c r="W32" s="76">
        <f t="shared" si="6"/>
        <v>30</v>
      </c>
      <c r="X32" s="77">
        <v>28</v>
      </c>
      <c r="Y32" s="56" t="s">
        <v>40</v>
      </c>
      <c r="Z32" s="25">
        <v>62</v>
      </c>
      <c r="AA32" s="26"/>
      <c r="AB32" s="26"/>
      <c r="AC32" s="26"/>
      <c r="AD32" s="36"/>
    </row>
    <row r="33" spans="1:30">
      <c r="A33" s="25" t="s">
        <v>35</v>
      </c>
      <c r="B33" s="25" t="s">
        <v>280</v>
      </c>
      <c r="C33" s="26">
        <v>2025</v>
      </c>
      <c r="D33" s="25" t="s">
        <v>281</v>
      </c>
      <c r="E33" s="25">
        <v>2506110197</v>
      </c>
      <c r="F33" s="25" t="s">
        <v>334</v>
      </c>
      <c r="G33" s="39">
        <v>85</v>
      </c>
      <c r="H33" s="39">
        <v>0.2</v>
      </c>
      <c r="I33" s="39">
        <f t="shared" si="0"/>
        <v>85.2</v>
      </c>
      <c r="J33" s="39">
        <v>86.5952380952381</v>
      </c>
      <c r="K33" s="39">
        <v>1</v>
      </c>
      <c r="L33" s="39">
        <f t="shared" si="1"/>
        <v>87.5952380952381</v>
      </c>
      <c r="M33" s="39">
        <f>([2]Sheet1!T18+[2]Sheet1!Y18)/2*0.5+[2]Sheet1!AZ18*0.5</f>
        <v>65.7</v>
      </c>
      <c r="N33" s="39">
        <v>0</v>
      </c>
      <c r="O33" s="39">
        <f t="shared" si="2"/>
        <v>65.7</v>
      </c>
      <c r="P33" s="39">
        <v>60</v>
      </c>
      <c r="Q33" s="39">
        <v>0.65</v>
      </c>
      <c r="R33" s="39">
        <f t="shared" si="3"/>
        <v>60.65</v>
      </c>
      <c r="S33" s="39">
        <v>60</v>
      </c>
      <c r="T33" s="39">
        <v>12.5</v>
      </c>
      <c r="U33" s="39">
        <f t="shared" si="4"/>
        <v>72.5</v>
      </c>
      <c r="V33" s="35">
        <f t="shared" si="5"/>
        <v>84.1589285714286</v>
      </c>
      <c r="W33" s="76">
        <f t="shared" si="6"/>
        <v>31</v>
      </c>
      <c r="X33" s="25">
        <v>29</v>
      </c>
      <c r="Y33" s="56" t="s">
        <v>40</v>
      </c>
      <c r="Z33" s="25">
        <v>62</v>
      </c>
      <c r="AA33" s="26"/>
      <c r="AB33" s="26"/>
      <c r="AC33" s="26"/>
      <c r="AD33" s="36"/>
    </row>
    <row r="34" spans="1:30">
      <c r="A34" s="25" t="s">
        <v>35</v>
      </c>
      <c r="B34" s="25" t="s">
        <v>280</v>
      </c>
      <c r="C34" s="25">
        <v>2025</v>
      </c>
      <c r="D34" s="25" t="s">
        <v>283</v>
      </c>
      <c r="E34" s="25">
        <v>2506110242</v>
      </c>
      <c r="F34" s="25" t="s">
        <v>335</v>
      </c>
      <c r="G34" s="39">
        <v>85</v>
      </c>
      <c r="H34" s="86">
        <v>2.5</v>
      </c>
      <c r="I34" s="39">
        <f t="shared" si="0"/>
        <v>87.5</v>
      </c>
      <c r="J34" s="39">
        <v>86.23809524</v>
      </c>
      <c r="K34" s="39">
        <v>1.2</v>
      </c>
      <c r="L34" s="39">
        <f t="shared" si="1"/>
        <v>87.43809524</v>
      </c>
      <c r="M34" s="39">
        <v>81.75</v>
      </c>
      <c r="N34" s="39">
        <v>0</v>
      </c>
      <c r="O34" s="39">
        <f t="shared" si="2"/>
        <v>81.75</v>
      </c>
      <c r="P34" s="39">
        <v>60</v>
      </c>
      <c r="Q34" s="86">
        <v>0.45</v>
      </c>
      <c r="R34" s="39">
        <f t="shared" si="3"/>
        <v>60.45</v>
      </c>
      <c r="S34" s="39">
        <v>60</v>
      </c>
      <c r="T34" s="86">
        <v>16.75</v>
      </c>
      <c r="U34" s="39">
        <f t="shared" si="4"/>
        <v>76.75</v>
      </c>
      <c r="V34" s="35">
        <f t="shared" si="5"/>
        <v>85.27607143</v>
      </c>
      <c r="W34" s="76">
        <f t="shared" si="6"/>
        <v>24</v>
      </c>
      <c r="X34" s="77">
        <v>30</v>
      </c>
      <c r="Y34" s="25" t="s">
        <v>40</v>
      </c>
      <c r="Z34" s="25">
        <v>62</v>
      </c>
      <c r="AA34" s="26" t="s">
        <v>68</v>
      </c>
      <c r="AB34" s="26"/>
      <c r="AC34" s="87"/>
      <c r="AD34" s="88"/>
    </row>
    <row r="35" spans="1:30">
      <c r="A35" s="25" t="s">
        <v>35</v>
      </c>
      <c r="B35" s="25" t="s">
        <v>280</v>
      </c>
      <c r="C35" s="26">
        <v>2025</v>
      </c>
      <c r="D35" s="25" t="s">
        <v>281</v>
      </c>
      <c r="E35" s="25">
        <v>2506110190</v>
      </c>
      <c r="F35" s="25" t="s">
        <v>336</v>
      </c>
      <c r="G35" s="39">
        <v>85</v>
      </c>
      <c r="H35" s="39">
        <v>0.3</v>
      </c>
      <c r="I35" s="39">
        <f t="shared" si="0"/>
        <v>85.3</v>
      </c>
      <c r="J35" s="39">
        <v>86.0952380952381</v>
      </c>
      <c r="K35" s="39">
        <v>1</v>
      </c>
      <c r="L35" s="39">
        <f t="shared" si="1"/>
        <v>87.0952380952381</v>
      </c>
      <c r="M35" s="39">
        <f>([2]Sheet1!T16+[2]Sheet1!Y16)/2*0.5+[2]Sheet1!AZ16*0.5</f>
        <v>74.25</v>
      </c>
      <c r="N35" s="39">
        <v>0</v>
      </c>
      <c r="O35" s="39">
        <f t="shared" si="2"/>
        <v>74.25</v>
      </c>
      <c r="P35" s="39">
        <v>60</v>
      </c>
      <c r="Q35" s="39">
        <v>0.45</v>
      </c>
      <c r="R35" s="39">
        <f t="shared" si="3"/>
        <v>60.45</v>
      </c>
      <c r="S35" s="39">
        <v>60</v>
      </c>
      <c r="T35" s="39">
        <v>8</v>
      </c>
      <c r="U35" s="39">
        <f t="shared" si="4"/>
        <v>68</v>
      </c>
      <c r="V35" s="35">
        <f t="shared" si="5"/>
        <v>83.9864285714286</v>
      </c>
      <c r="W35" s="76">
        <f t="shared" si="6"/>
        <v>34</v>
      </c>
      <c r="X35" s="77">
        <v>31</v>
      </c>
      <c r="Y35" s="56" t="s">
        <v>40</v>
      </c>
      <c r="Z35" s="25">
        <v>62</v>
      </c>
      <c r="AA35" s="26"/>
      <c r="AB35" s="26"/>
      <c r="AC35" s="26"/>
      <c r="AD35" s="89"/>
    </row>
    <row r="36" spans="1:30">
      <c r="A36" s="25" t="s">
        <v>35</v>
      </c>
      <c r="B36" s="25" t="s">
        <v>280</v>
      </c>
      <c r="C36" s="26">
        <v>2025</v>
      </c>
      <c r="D36" s="25" t="s">
        <v>281</v>
      </c>
      <c r="E36" s="25">
        <v>2506110188</v>
      </c>
      <c r="F36" s="25" t="s">
        <v>337</v>
      </c>
      <c r="G36" s="39">
        <v>85</v>
      </c>
      <c r="H36" s="39">
        <v>0.7</v>
      </c>
      <c r="I36" s="39">
        <f t="shared" si="0"/>
        <v>85.7</v>
      </c>
      <c r="J36" s="39">
        <v>86.0238095238095</v>
      </c>
      <c r="K36" s="39">
        <v>1</v>
      </c>
      <c r="L36" s="39">
        <f t="shared" si="1"/>
        <v>87.0238095238095</v>
      </c>
      <c r="M36" s="39">
        <f>([2]Sheet1!T15+[2]Sheet1!Y15)/2*0.5+[2]Sheet1!AZ15*0.5</f>
        <v>70.55</v>
      </c>
      <c r="N36" s="39">
        <v>0</v>
      </c>
      <c r="O36" s="39">
        <f t="shared" si="2"/>
        <v>70.55</v>
      </c>
      <c r="P36" s="39">
        <v>60</v>
      </c>
      <c r="Q36" s="39">
        <v>0.45</v>
      </c>
      <c r="R36" s="39">
        <f t="shared" si="3"/>
        <v>60.45</v>
      </c>
      <c r="S36" s="39">
        <v>60</v>
      </c>
      <c r="T36" s="39">
        <v>7.25</v>
      </c>
      <c r="U36" s="39">
        <f t="shared" si="4"/>
        <v>67.25</v>
      </c>
      <c r="V36" s="35">
        <f t="shared" si="5"/>
        <v>83.7503571428571</v>
      </c>
      <c r="W36" s="76">
        <f t="shared" si="6"/>
        <v>36</v>
      </c>
      <c r="X36" s="25">
        <v>32</v>
      </c>
      <c r="Y36" s="56" t="s">
        <v>40</v>
      </c>
      <c r="Z36" s="25">
        <v>62</v>
      </c>
      <c r="AA36" s="26"/>
      <c r="AB36" s="26"/>
      <c r="AC36" s="26"/>
      <c r="AD36" s="89"/>
    </row>
    <row r="37" spans="1:30">
      <c r="A37" s="25" t="s">
        <v>35</v>
      </c>
      <c r="B37" s="25" t="s">
        <v>280</v>
      </c>
      <c r="C37" s="25">
        <v>2025</v>
      </c>
      <c r="D37" s="25" t="s">
        <v>283</v>
      </c>
      <c r="E37" s="25">
        <v>2506110221</v>
      </c>
      <c r="F37" s="25" t="s">
        <v>338</v>
      </c>
      <c r="G37" s="39">
        <v>85</v>
      </c>
      <c r="H37" s="39">
        <v>1.1</v>
      </c>
      <c r="I37" s="39">
        <f t="shared" si="0"/>
        <v>86.1</v>
      </c>
      <c r="J37" s="39">
        <v>85.9047619</v>
      </c>
      <c r="K37" s="39">
        <v>1</v>
      </c>
      <c r="L37" s="39">
        <f t="shared" si="1"/>
        <v>86.9047619</v>
      </c>
      <c r="M37" s="39">
        <v>79.75</v>
      </c>
      <c r="N37" s="39">
        <v>0</v>
      </c>
      <c r="O37" s="39">
        <f t="shared" si="2"/>
        <v>79.75</v>
      </c>
      <c r="P37" s="39">
        <v>60</v>
      </c>
      <c r="Q37" s="39">
        <v>0</v>
      </c>
      <c r="R37" s="39">
        <f t="shared" si="3"/>
        <v>60</v>
      </c>
      <c r="S37" s="39">
        <v>60</v>
      </c>
      <c r="T37" s="39">
        <v>0.75</v>
      </c>
      <c r="U37" s="39">
        <f t="shared" si="4"/>
        <v>60.75</v>
      </c>
      <c r="V37" s="35">
        <f t="shared" si="5"/>
        <v>83.813571425</v>
      </c>
      <c r="W37" s="76">
        <f t="shared" si="6"/>
        <v>35</v>
      </c>
      <c r="X37" s="77">
        <v>33</v>
      </c>
      <c r="Y37" s="56" t="s">
        <v>40</v>
      </c>
      <c r="Z37" s="25">
        <v>62</v>
      </c>
      <c r="AA37" s="26"/>
      <c r="AB37" s="26"/>
      <c r="AC37" s="26"/>
      <c r="AD37" s="89"/>
    </row>
    <row r="38" spans="1:30">
      <c r="A38" s="25" t="s">
        <v>35</v>
      </c>
      <c r="B38" s="25" t="s">
        <v>280</v>
      </c>
      <c r="C38" s="26">
        <v>2025</v>
      </c>
      <c r="D38" s="25" t="s">
        <v>281</v>
      </c>
      <c r="E38" s="25">
        <v>2506110178</v>
      </c>
      <c r="F38" s="25" t="s">
        <v>339</v>
      </c>
      <c r="G38" s="39">
        <v>85</v>
      </c>
      <c r="H38" s="39">
        <v>0.2</v>
      </c>
      <c r="I38" s="39">
        <f t="shared" si="0"/>
        <v>85.2</v>
      </c>
      <c r="J38" s="39">
        <v>85.6428571428571</v>
      </c>
      <c r="K38" s="39">
        <v>1</v>
      </c>
      <c r="L38" s="39">
        <f t="shared" si="1"/>
        <v>86.6428571428571</v>
      </c>
      <c r="M38" s="39">
        <f>([2]Sheet1!T7+[2]Sheet1!Y7)/2*0.5+[2]Sheet1!AZ7*0.5</f>
        <v>82.15</v>
      </c>
      <c r="N38" s="39">
        <v>0</v>
      </c>
      <c r="O38" s="39">
        <f t="shared" si="2"/>
        <v>82.15</v>
      </c>
      <c r="P38" s="39">
        <v>60</v>
      </c>
      <c r="Q38" s="39">
        <v>0.9</v>
      </c>
      <c r="R38" s="39">
        <f t="shared" si="3"/>
        <v>60.9</v>
      </c>
      <c r="S38" s="39">
        <v>60</v>
      </c>
      <c r="T38" s="39">
        <v>8.005</v>
      </c>
      <c r="U38" s="39">
        <f t="shared" si="4"/>
        <v>68.005</v>
      </c>
      <c r="V38" s="35">
        <f t="shared" si="5"/>
        <v>84.0548928571428</v>
      </c>
      <c r="W38" s="76">
        <f t="shared" si="6"/>
        <v>33</v>
      </c>
      <c r="X38" s="77">
        <v>34</v>
      </c>
      <c r="Y38" s="56" t="s">
        <v>40</v>
      </c>
      <c r="Z38" s="25">
        <v>62</v>
      </c>
      <c r="AA38" s="26"/>
      <c r="AB38" s="26"/>
      <c r="AC38" s="26"/>
      <c r="AD38" s="89"/>
    </row>
    <row r="39" spans="1:30">
      <c r="A39" s="25" t="s">
        <v>35</v>
      </c>
      <c r="B39" s="25" t="s">
        <v>280</v>
      </c>
      <c r="C39" s="26">
        <v>2025</v>
      </c>
      <c r="D39" s="25" t="s">
        <v>281</v>
      </c>
      <c r="E39" s="25">
        <v>2506110268</v>
      </c>
      <c r="F39" s="25" t="s">
        <v>340</v>
      </c>
      <c r="G39" s="39">
        <v>85</v>
      </c>
      <c r="H39" s="39">
        <v>0.6</v>
      </c>
      <c r="I39" s="39">
        <f t="shared" si="0"/>
        <v>85.6</v>
      </c>
      <c r="J39" s="39">
        <v>85.6176470588235</v>
      </c>
      <c r="K39" s="39">
        <v>1</v>
      </c>
      <c r="L39" s="39">
        <f t="shared" si="1"/>
        <v>86.6176470588235</v>
      </c>
      <c r="M39" s="39">
        <f>([2]Sheet1!T31+[2]Sheet1!Y31)/2*0.5+[2]Sheet1!AZ31*0.5</f>
        <v>81.2</v>
      </c>
      <c r="N39" s="39">
        <v>0</v>
      </c>
      <c r="O39" s="39">
        <f t="shared" si="2"/>
        <v>81.2</v>
      </c>
      <c r="P39" s="39">
        <v>60</v>
      </c>
      <c r="Q39" s="39">
        <v>0.5</v>
      </c>
      <c r="R39" s="39">
        <f t="shared" si="3"/>
        <v>60.5</v>
      </c>
      <c r="S39" s="39">
        <v>60</v>
      </c>
      <c r="T39" s="39">
        <v>9</v>
      </c>
      <c r="U39" s="39">
        <f t="shared" si="4"/>
        <v>69</v>
      </c>
      <c r="V39" s="35">
        <f t="shared" si="5"/>
        <v>84.0582352941176</v>
      </c>
      <c r="W39" s="76">
        <f t="shared" si="6"/>
        <v>32</v>
      </c>
      <c r="X39" s="25">
        <v>35</v>
      </c>
      <c r="Y39" s="56" t="s">
        <v>40</v>
      </c>
      <c r="Z39" s="25">
        <v>62</v>
      </c>
      <c r="AA39" s="26"/>
      <c r="AB39" s="26"/>
      <c r="AC39" s="26"/>
      <c r="AD39" s="89"/>
    </row>
    <row r="40" spans="1:30">
      <c r="A40" s="25" t="s">
        <v>35</v>
      </c>
      <c r="B40" s="25" t="s">
        <v>280</v>
      </c>
      <c r="C40" s="25">
        <v>2025</v>
      </c>
      <c r="D40" s="25" t="s">
        <v>283</v>
      </c>
      <c r="E40" s="25">
        <v>2506110229</v>
      </c>
      <c r="F40" s="25" t="s">
        <v>341</v>
      </c>
      <c r="G40" s="39">
        <v>85</v>
      </c>
      <c r="H40" s="39">
        <v>9.2</v>
      </c>
      <c r="I40" s="39">
        <f t="shared" si="0"/>
        <v>94.2</v>
      </c>
      <c r="J40" s="39">
        <v>85.47619048</v>
      </c>
      <c r="K40" s="39">
        <v>1</v>
      </c>
      <c r="L40" s="39">
        <f t="shared" si="1"/>
        <v>86.47619048</v>
      </c>
      <c r="M40" s="39">
        <v>82.95</v>
      </c>
      <c r="N40" s="39">
        <v>0</v>
      </c>
      <c r="O40" s="39">
        <f t="shared" si="2"/>
        <v>82.95</v>
      </c>
      <c r="P40" s="39">
        <v>60</v>
      </c>
      <c r="Q40" s="39">
        <v>0</v>
      </c>
      <c r="R40" s="39">
        <f t="shared" si="3"/>
        <v>60</v>
      </c>
      <c r="S40" s="39">
        <v>60</v>
      </c>
      <c r="T40" s="39">
        <v>12.755</v>
      </c>
      <c r="U40" s="39">
        <f t="shared" si="4"/>
        <v>72.755</v>
      </c>
      <c r="V40" s="35">
        <f t="shared" si="5"/>
        <v>85.06239286</v>
      </c>
      <c r="W40" s="76">
        <f t="shared" si="6"/>
        <v>27</v>
      </c>
      <c r="X40" s="77">
        <v>36</v>
      </c>
      <c r="Y40" s="56" t="s">
        <v>40</v>
      </c>
      <c r="Z40" s="25">
        <v>62</v>
      </c>
      <c r="AA40" s="26"/>
      <c r="AB40" s="26"/>
      <c r="AC40" s="26"/>
      <c r="AD40" s="89"/>
    </row>
    <row r="41" spans="1:30">
      <c r="A41" s="25" t="s">
        <v>35</v>
      </c>
      <c r="B41" s="25" t="s">
        <v>280</v>
      </c>
      <c r="C41" s="26">
        <v>2025</v>
      </c>
      <c r="D41" s="25" t="s">
        <v>281</v>
      </c>
      <c r="E41" s="25">
        <v>2407110079</v>
      </c>
      <c r="F41" s="25" t="s">
        <v>342</v>
      </c>
      <c r="G41" s="39">
        <v>85</v>
      </c>
      <c r="H41" s="39">
        <v>1.8</v>
      </c>
      <c r="I41" s="39">
        <f t="shared" si="0"/>
        <v>86.8</v>
      </c>
      <c r="J41" s="39">
        <v>84.9523809523809</v>
      </c>
      <c r="K41" s="39">
        <v>0</v>
      </c>
      <c r="L41" s="39">
        <f t="shared" si="1"/>
        <v>84.9523809523809</v>
      </c>
      <c r="M41" s="39">
        <f>([2]Sheet1!T3+[2]Sheet1!Y3)/2*0.5+[2]Sheet1!AZ3*0.5</f>
        <v>82.1</v>
      </c>
      <c r="N41" s="39">
        <v>0</v>
      </c>
      <c r="O41" s="39">
        <f t="shared" si="2"/>
        <v>82.1</v>
      </c>
      <c r="P41" s="39">
        <v>60</v>
      </c>
      <c r="Q41" s="39">
        <v>0.45</v>
      </c>
      <c r="R41" s="39">
        <f t="shared" si="3"/>
        <v>60.45</v>
      </c>
      <c r="S41" s="39">
        <v>60</v>
      </c>
      <c r="T41" s="39">
        <v>10.2</v>
      </c>
      <c r="U41" s="39">
        <f t="shared" si="4"/>
        <v>70.2</v>
      </c>
      <c r="V41" s="35">
        <f t="shared" si="5"/>
        <v>83.0317857142857</v>
      </c>
      <c r="W41" s="76">
        <f t="shared" si="6"/>
        <v>37</v>
      </c>
      <c r="X41" s="77">
        <v>37</v>
      </c>
      <c r="Y41" s="56" t="s">
        <v>40</v>
      </c>
      <c r="Z41" s="25">
        <v>62</v>
      </c>
      <c r="AA41" s="26"/>
      <c r="AB41" s="26"/>
      <c r="AC41" s="26"/>
      <c r="AD41" s="89"/>
    </row>
    <row r="42" spans="1:30">
      <c r="A42" s="25" t="s">
        <v>35</v>
      </c>
      <c r="B42" s="25" t="s">
        <v>280</v>
      </c>
      <c r="C42" s="25">
        <v>2025</v>
      </c>
      <c r="D42" s="25" t="s">
        <v>283</v>
      </c>
      <c r="E42" s="25">
        <v>2506110256</v>
      </c>
      <c r="F42" s="25" t="s">
        <v>343</v>
      </c>
      <c r="G42" s="39">
        <v>85</v>
      </c>
      <c r="H42" s="39">
        <v>0.1</v>
      </c>
      <c r="I42" s="39">
        <f t="shared" si="0"/>
        <v>85.1</v>
      </c>
      <c r="J42" s="39">
        <v>84.52380952</v>
      </c>
      <c r="K42" s="39">
        <v>1</v>
      </c>
      <c r="L42" s="39">
        <f t="shared" si="1"/>
        <v>85.52380952</v>
      </c>
      <c r="M42" s="39">
        <v>73.45</v>
      </c>
      <c r="N42" s="39">
        <v>0</v>
      </c>
      <c r="O42" s="39">
        <f t="shared" si="2"/>
        <v>73.45</v>
      </c>
      <c r="P42" s="39">
        <v>60</v>
      </c>
      <c r="Q42" s="39">
        <v>0.45</v>
      </c>
      <c r="R42" s="39">
        <f t="shared" si="3"/>
        <v>60.45</v>
      </c>
      <c r="S42" s="39">
        <v>60</v>
      </c>
      <c r="T42" s="39">
        <v>7.25</v>
      </c>
      <c r="U42" s="39">
        <f t="shared" si="4"/>
        <v>67.25</v>
      </c>
      <c r="V42" s="35">
        <f t="shared" si="5"/>
        <v>82.71035714</v>
      </c>
      <c r="W42" s="76">
        <f t="shared" si="6"/>
        <v>39</v>
      </c>
      <c r="X42" s="25">
        <v>38</v>
      </c>
      <c r="Y42" s="56" t="s">
        <v>40</v>
      </c>
      <c r="Z42" s="25">
        <v>62</v>
      </c>
      <c r="AA42" s="26"/>
      <c r="AB42" s="26"/>
      <c r="AC42" s="26"/>
      <c r="AD42" s="89"/>
    </row>
    <row r="43" spans="1:30">
      <c r="A43" s="25" t="s">
        <v>35</v>
      </c>
      <c r="B43" s="25" t="s">
        <v>280</v>
      </c>
      <c r="C43" s="25">
        <v>2025</v>
      </c>
      <c r="D43" s="25" t="s">
        <v>283</v>
      </c>
      <c r="E43" s="25">
        <v>2506110145</v>
      </c>
      <c r="F43" s="25" t="s">
        <v>344</v>
      </c>
      <c r="G43" s="39">
        <v>85</v>
      </c>
      <c r="H43" s="39">
        <v>5.3</v>
      </c>
      <c r="I43" s="39">
        <f t="shared" si="0"/>
        <v>90.3</v>
      </c>
      <c r="J43" s="39">
        <v>84.125</v>
      </c>
      <c r="K43" s="39">
        <v>1</v>
      </c>
      <c r="L43" s="39">
        <f t="shared" si="1"/>
        <v>85.125</v>
      </c>
      <c r="M43" s="39">
        <v>56.95</v>
      </c>
      <c r="N43" s="39">
        <v>0</v>
      </c>
      <c r="O43" s="39">
        <f t="shared" si="2"/>
        <v>56.95</v>
      </c>
      <c r="P43" s="39">
        <v>60</v>
      </c>
      <c r="Q43" s="39">
        <v>0</v>
      </c>
      <c r="R43" s="39">
        <f t="shared" si="3"/>
        <v>60</v>
      </c>
      <c r="S43" s="39">
        <v>60</v>
      </c>
      <c r="T43" s="39">
        <v>0.75</v>
      </c>
      <c r="U43" s="39">
        <f t="shared" si="4"/>
        <v>60.75</v>
      </c>
      <c r="V43" s="35">
        <f t="shared" si="5"/>
        <v>81.75875</v>
      </c>
      <c r="W43" s="76">
        <f t="shared" si="6"/>
        <v>42</v>
      </c>
      <c r="X43" s="77">
        <v>39</v>
      </c>
      <c r="Y43" s="56" t="s">
        <v>40</v>
      </c>
      <c r="Z43" s="25">
        <v>62</v>
      </c>
      <c r="AA43" s="26"/>
      <c r="AB43" s="26"/>
      <c r="AC43" s="26"/>
      <c r="AD43" s="89"/>
    </row>
    <row r="44" spans="1:30">
      <c r="A44" s="25" t="s">
        <v>35</v>
      </c>
      <c r="B44" s="25" t="s">
        <v>280</v>
      </c>
      <c r="C44" s="25">
        <v>2025</v>
      </c>
      <c r="D44" s="25" t="s">
        <v>283</v>
      </c>
      <c r="E44" s="25">
        <v>2506110225</v>
      </c>
      <c r="F44" s="25" t="s">
        <v>345</v>
      </c>
      <c r="G44" s="39">
        <v>85</v>
      </c>
      <c r="H44" s="39">
        <v>2</v>
      </c>
      <c r="I44" s="39">
        <f t="shared" si="0"/>
        <v>87</v>
      </c>
      <c r="J44" s="39">
        <v>83.61904762</v>
      </c>
      <c r="K44" s="39">
        <v>1</v>
      </c>
      <c r="L44" s="39">
        <f t="shared" si="1"/>
        <v>84.61904762</v>
      </c>
      <c r="M44" s="39">
        <v>76.4</v>
      </c>
      <c r="N44" s="39">
        <v>0</v>
      </c>
      <c r="O44" s="39">
        <f t="shared" si="2"/>
        <v>76.4</v>
      </c>
      <c r="P44" s="39">
        <v>60</v>
      </c>
      <c r="Q44" s="39">
        <v>0.2</v>
      </c>
      <c r="R44" s="39">
        <f t="shared" si="3"/>
        <v>60.2</v>
      </c>
      <c r="S44" s="39">
        <v>60</v>
      </c>
      <c r="T44" s="39">
        <v>19.245</v>
      </c>
      <c r="U44" s="39">
        <f t="shared" si="4"/>
        <v>79.245</v>
      </c>
      <c r="V44" s="35">
        <f t="shared" si="5"/>
        <v>82.956535715</v>
      </c>
      <c r="W44" s="76">
        <f t="shared" si="6"/>
        <v>38</v>
      </c>
      <c r="X44" s="77">
        <v>40</v>
      </c>
      <c r="Y44" s="56" t="s">
        <v>40</v>
      </c>
      <c r="Z44" s="25">
        <v>62</v>
      </c>
      <c r="AA44" s="26"/>
      <c r="AB44" s="26"/>
      <c r="AC44" s="26"/>
      <c r="AD44" s="89"/>
    </row>
    <row r="45" spans="1:30">
      <c r="A45" s="25" t="s">
        <v>35</v>
      </c>
      <c r="B45" s="25" t="s">
        <v>280</v>
      </c>
      <c r="C45" s="25">
        <v>2025</v>
      </c>
      <c r="D45" s="25" t="s">
        <v>283</v>
      </c>
      <c r="E45" s="25">
        <v>2506110251</v>
      </c>
      <c r="F45" s="25" t="s">
        <v>346</v>
      </c>
      <c r="G45" s="39">
        <v>85</v>
      </c>
      <c r="H45" s="39">
        <v>1.5</v>
      </c>
      <c r="I45" s="39">
        <f t="shared" si="0"/>
        <v>86.5</v>
      </c>
      <c r="J45" s="39">
        <v>82.85714286</v>
      </c>
      <c r="K45" s="39">
        <v>1</v>
      </c>
      <c r="L45" s="39">
        <f t="shared" si="1"/>
        <v>83.85714286</v>
      </c>
      <c r="M45" s="39">
        <v>77.35</v>
      </c>
      <c r="N45" s="39">
        <v>0</v>
      </c>
      <c r="O45" s="39">
        <f t="shared" si="2"/>
        <v>77.35</v>
      </c>
      <c r="P45" s="39">
        <v>60</v>
      </c>
      <c r="Q45" s="39">
        <v>0</v>
      </c>
      <c r="R45" s="39">
        <f t="shared" si="3"/>
        <v>60</v>
      </c>
      <c r="S45" s="39">
        <v>60</v>
      </c>
      <c r="T45" s="39">
        <v>9.25</v>
      </c>
      <c r="U45" s="39">
        <f t="shared" si="4"/>
        <v>69.25</v>
      </c>
      <c r="V45" s="35">
        <f t="shared" si="5"/>
        <v>81.872857145</v>
      </c>
      <c r="W45" s="76">
        <f t="shared" si="6"/>
        <v>41</v>
      </c>
      <c r="X45" s="25">
        <v>41</v>
      </c>
      <c r="Y45" s="56" t="s">
        <v>40</v>
      </c>
      <c r="Z45" s="25">
        <v>62</v>
      </c>
      <c r="AA45" s="26"/>
      <c r="AB45" s="26"/>
      <c r="AC45" s="26"/>
      <c r="AD45" s="89"/>
    </row>
    <row r="46" spans="1:30">
      <c r="A46" s="25" t="s">
        <v>35</v>
      </c>
      <c r="B46" s="25" t="s">
        <v>280</v>
      </c>
      <c r="C46" s="26">
        <v>2025</v>
      </c>
      <c r="D46" s="25" t="s">
        <v>281</v>
      </c>
      <c r="E46" s="25">
        <v>2506110185</v>
      </c>
      <c r="F46" s="25" t="s">
        <v>347</v>
      </c>
      <c r="G46" s="39">
        <v>85</v>
      </c>
      <c r="H46" s="39">
        <v>0.2</v>
      </c>
      <c r="I46" s="39">
        <f t="shared" si="0"/>
        <v>85.2</v>
      </c>
      <c r="J46" s="39">
        <v>82.8333333333333</v>
      </c>
      <c r="K46" s="39">
        <v>1</v>
      </c>
      <c r="L46" s="39">
        <f t="shared" si="1"/>
        <v>83.8333333333333</v>
      </c>
      <c r="M46" s="39">
        <f>([2]Sheet1!T13+[2]Sheet1!Y13)/2*0.5+[2]Sheet1!AZ13*0.5</f>
        <v>75.9</v>
      </c>
      <c r="N46" s="39">
        <v>0</v>
      </c>
      <c r="O46" s="39">
        <f t="shared" si="2"/>
        <v>75.9</v>
      </c>
      <c r="P46" s="39">
        <v>60</v>
      </c>
      <c r="Q46" s="39">
        <v>0.45</v>
      </c>
      <c r="R46" s="39">
        <f t="shared" si="3"/>
        <v>60.45</v>
      </c>
      <c r="S46" s="39">
        <v>60</v>
      </c>
      <c r="T46" s="39">
        <v>6</v>
      </c>
      <c r="U46" s="39">
        <f t="shared" si="4"/>
        <v>66</v>
      </c>
      <c r="V46" s="35">
        <f t="shared" si="5"/>
        <v>81.5125</v>
      </c>
      <c r="W46" s="76">
        <f t="shared" si="6"/>
        <v>43</v>
      </c>
      <c r="X46" s="77">
        <v>42</v>
      </c>
      <c r="Y46" s="56" t="s">
        <v>40</v>
      </c>
      <c r="Z46" s="25">
        <v>62</v>
      </c>
      <c r="AA46" s="26"/>
      <c r="AB46" s="26"/>
      <c r="AC46" s="26"/>
      <c r="AD46" s="89"/>
    </row>
    <row r="47" spans="1:30">
      <c r="A47" s="25" t="s">
        <v>35</v>
      </c>
      <c r="B47" s="25" t="s">
        <v>280</v>
      </c>
      <c r="C47" s="25">
        <v>2025</v>
      </c>
      <c r="D47" s="25" t="s">
        <v>283</v>
      </c>
      <c r="E47" s="25">
        <v>2506110240</v>
      </c>
      <c r="F47" s="25" t="s">
        <v>348</v>
      </c>
      <c r="G47" s="39">
        <v>85</v>
      </c>
      <c r="H47" s="39">
        <v>3.8</v>
      </c>
      <c r="I47" s="39">
        <f t="shared" si="0"/>
        <v>88.8</v>
      </c>
      <c r="J47" s="39">
        <v>82.76190476</v>
      </c>
      <c r="K47" s="39">
        <v>1</v>
      </c>
      <c r="L47" s="39">
        <f t="shared" si="1"/>
        <v>83.76190476</v>
      </c>
      <c r="M47" s="39">
        <v>80.85</v>
      </c>
      <c r="N47" s="39">
        <v>0</v>
      </c>
      <c r="O47" s="39">
        <f t="shared" si="2"/>
        <v>80.85</v>
      </c>
      <c r="P47" s="39">
        <v>60</v>
      </c>
      <c r="Q47" s="39">
        <v>0.45</v>
      </c>
      <c r="R47" s="39">
        <f t="shared" si="3"/>
        <v>60.45</v>
      </c>
      <c r="S47" s="39">
        <v>60</v>
      </c>
      <c r="T47" s="39">
        <v>8.75</v>
      </c>
      <c r="U47" s="39">
        <f t="shared" si="4"/>
        <v>68.75</v>
      </c>
      <c r="V47" s="35">
        <f t="shared" si="5"/>
        <v>82.20392857</v>
      </c>
      <c r="W47" s="76">
        <f t="shared" si="6"/>
        <v>40</v>
      </c>
      <c r="X47" s="77">
        <v>43</v>
      </c>
      <c r="Y47" s="56" t="s">
        <v>40</v>
      </c>
      <c r="Z47" s="25">
        <v>62</v>
      </c>
      <c r="AA47" s="26"/>
      <c r="AB47" s="26"/>
      <c r="AC47" s="26"/>
      <c r="AD47" s="89"/>
    </row>
    <row r="48" spans="1:30">
      <c r="A48" s="25" t="s">
        <v>35</v>
      </c>
      <c r="B48" s="25" t="s">
        <v>280</v>
      </c>
      <c r="C48" s="25">
        <v>2025</v>
      </c>
      <c r="D48" s="25" t="s">
        <v>283</v>
      </c>
      <c r="E48" s="25">
        <v>2506110247</v>
      </c>
      <c r="F48" s="25" t="s">
        <v>349</v>
      </c>
      <c r="G48" s="39">
        <v>85</v>
      </c>
      <c r="H48" s="39">
        <v>5.7</v>
      </c>
      <c r="I48" s="39">
        <f t="shared" si="0"/>
        <v>90.7</v>
      </c>
      <c r="J48" s="39">
        <v>82.57142857</v>
      </c>
      <c r="K48" s="39">
        <v>1</v>
      </c>
      <c r="L48" s="39">
        <f t="shared" si="1"/>
        <v>83.57142857</v>
      </c>
      <c r="M48" s="39">
        <v>60</v>
      </c>
      <c r="N48" s="39">
        <v>0</v>
      </c>
      <c r="O48" s="39">
        <f t="shared" si="2"/>
        <v>60</v>
      </c>
      <c r="P48" s="39">
        <v>60</v>
      </c>
      <c r="Q48" s="39">
        <v>0</v>
      </c>
      <c r="R48" s="39">
        <f t="shared" si="3"/>
        <v>60</v>
      </c>
      <c r="S48" s="39">
        <v>60</v>
      </c>
      <c r="T48" s="39">
        <v>2.505</v>
      </c>
      <c r="U48" s="39">
        <f t="shared" si="4"/>
        <v>62.505</v>
      </c>
      <c r="V48" s="35">
        <f t="shared" si="5"/>
        <v>80.8738214275</v>
      </c>
      <c r="W48" s="76">
        <f t="shared" si="6"/>
        <v>46</v>
      </c>
      <c r="X48" s="25">
        <v>44</v>
      </c>
      <c r="Y48" s="56" t="s">
        <v>40</v>
      </c>
      <c r="Z48" s="25">
        <v>62</v>
      </c>
      <c r="AA48" s="26"/>
      <c r="AB48" s="26"/>
      <c r="AC48" s="26"/>
      <c r="AD48" s="89"/>
    </row>
    <row r="49" spans="1:30">
      <c r="A49" s="25" t="s">
        <v>35</v>
      </c>
      <c r="B49" s="25" t="s">
        <v>280</v>
      </c>
      <c r="C49" s="25">
        <v>2025</v>
      </c>
      <c r="D49" s="25" t="s">
        <v>283</v>
      </c>
      <c r="E49" s="25">
        <v>2506110294</v>
      </c>
      <c r="F49" s="25" t="s">
        <v>350</v>
      </c>
      <c r="G49" s="39">
        <v>85</v>
      </c>
      <c r="H49" s="39">
        <v>0.7</v>
      </c>
      <c r="I49" s="39">
        <f t="shared" si="0"/>
        <v>85.7</v>
      </c>
      <c r="J49" s="39">
        <v>82.35294118</v>
      </c>
      <c r="K49" s="39">
        <v>1</v>
      </c>
      <c r="L49" s="39">
        <f t="shared" si="1"/>
        <v>83.35294118</v>
      </c>
      <c r="M49" s="39">
        <v>77.05</v>
      </c>
      <c r="N49" s="39">
        <v>0</v>
      </c>
      <c r="O49" s="39">
        <f t="shared" si="2"/>
        <v>77.05</v>
      </c>
      <c r="P49" s="39">
        <v>60</v>
      </c>
      <c r="Q49" s="39">
        <v>0</v>
      </c>
      <c r="R49" s="39">
        <f t="shared" si="3"/>
        <v>60</v>
      </c>
      <c r="S49" s="39">
        <v>60</v>
      </c>
      <c r="T49" s="39">
        <v>9.75</v>
      </c>
      <c r="U49" s="39">
        <f t="shared" si="4"/>
        <v>69.75</v>
      </c>
      <c r="V49" s="35">
        <f t="shared" si="5"/>
        <v>81.424705885</v>
      </c>
      <c r="W49" s="76">
        <f t="shared" si="6"/>
        <v>44</v>
      </c>
      <c r="X49" s="77">
        <v>45</v>
      </c>
      <c r="Y49" s="25" t="s">
        <v>40</v>
      </c>
      <c r="Z49" s="25">
        <v>62</v>
      </c>
      <c r="AA49" s="26"/>
      <c r="AB49" s="26"/>
      <c r="AC49" s="26"/>
      <c r="AD49" s="89"/>
    </row>
    <row r="50" spans="1:30">
      <c r="A50" s="25" t="s">
        <v>35</v>
      </c>
      <c r="B50" s="25" t="s">
        <v>280</v>
      </c>
      <c r="C50" s="26">
        <v>2025</v>
      </c>
      <c r="D50" s="25" t="s">
        <v>281</v>
      </c>
      <c r="E50" s="25">
        <v>2506110177</v>
      </c>
      <c r="F50" s="25" t="s">
        <v>351</v>
      </c>
      <c r="G50" s="39">
        <v>85</v>
      </c>
      <c r="H50" s="39">
        <v>0.2</v>
      </c>
      <c r="I50" s="39">
        <f t="shared" si="0"/>
        <v>85.2</v>
      </c>
      <c r="J50" s="39">
        <v>82.0952380952381</v>
      </c>
      <c r="K50" s="39">
        <v>1</v>
      </c>
      <c r="L50" s="39">
        <f t="shared" si="1"/>
        <v>83.0952380952381</v>
      </c>
      <c r="M50" s="39">
        <f>([2]Sheet1!T6+[2]Sheet1!Y6)/2*0.5+[2]Sheet1!AZ6*0.5</f>
        <v>78.7</v>
      </c>
      <c r="N50" s="39">
        <v>0</v>
      </c>
      <c r="O50" s="39">
        <f t="shared" si="2"/>
        <v>78.7</v>
      </c>
      <c r="P50" s="39">
        <v>60</v>
      </c>
      <c r="Q50" s="39">
        <v>0.45</v>
      </c>
      <c r="R50" s="39">
        <f t="shared" si="3"/>
        <v>60.45</v>
      </c>
      <c r="S50" s="39">
        <v>60</v>
      </c>
      <c r="T50" s="39">
        <v>6</v>
      </c>
      <c r="U50" s="39">
        <f t="shared" si="4"/>
        <v>66</v>
      </c>
      <c r="V50" s="35">
        <f t="shared" si="5"/>
        <v>81.0989285714286</v>
      </c>
      <c r="W50" s="76">
        <f t="shared" si="6"/>
        <v>45</v>
      </c>
      <c r="X50" s="77">
        <v>46</v>
      </c>
      <c r="Y50" s="56" t="s">
        <v>40</v>
      </c>
      <c r="Z50" s="25">
        <v>62</v>
      </c>
      <c r="AA50" s="26"/>
      <c r="AB50" s="26"/>
      <c r="AC50" s="26"/>
      <c r="AD50" s="89"/>
    </row>
    <row r="51" spans="1:30">
      <c r="A51" s="25" t="s">
        <v>35</v>
      </c>
      <c r="B51" s="25" t="s">
        <v>280</v>
      </c>
      <c r="C51" s="25">
        <v>2025</v>
      </c>
      <c r="D51" s="25" t="s">
        <v>283</v>
      </c>
      <c r="E51" s="25">
        <v>2506110231</v>
      </c>
      <c r="F51" s="25" t="s">
        <v>352</v>
      </c>
      <c r="G51" s="39">
        <v>85</v>
      </c>
      <c r="H51" s="39">
        <v>0.1</v>
      </c>
      <c r="I51" s="39">
        <f t="shared" si="0"/>
        <v>85.1</v>
      </c>
      <c r="J51" s="39">
        <v>81.5952381</v>
      </c>
      <c r="K51" s="39">
        <v>1</v>
      </c>
      <c r="L51" s="39">
        <f t="shared" si="1"/>
        <v>82.5952381</v>
      </c>
      <c r="M51" s="39">
        <v>60</v>
      </c>
      <c r="N51" s="39">
        <v>0</v>
      </c>
      <c r="O51" s="39">
        <f t="shared" si="2"/>
        <v>60</v>
      </c>
      <c r="P51" s="39">
        <v>60</v>
      </c>
      <c r="Q51" s="39">
        <v>0</v>
      </c>
      <c r="R51" s="39">
        <f t="shared" si="3"/>
        <v>60</v>
      </c>
      <c r="S51" s="39">
        <v>60</v>
      </c>
      <c r="T51" s="39">
        <v>0.75</v>
      </c>
      <c r="U51" s="39">
        <f t="shared" si="4"/>
        <v>60.75</v>
      </c>
      <c r="V51" s="35">
        <f t="shared" si="5"/>
        <v>79.493928575</v>
      </c>
      <c r="W51" s="76">
        <f t="shared" si="6"/>
        <v>49</v>
      </c>
      <c r="X51" s="25">
        <v>47</v>
      </c>
      <c r="Y51" s="56" t="s">
        <v>40</v>
      </c>
      <c r="Z51" s="25">
        <v>62</v>
      </c>
      <c r="AA51" s="26"/>
      <c r="AB51" s="26"/>
      <c r="AC51" s="26"/>
      <c r="AD51" s="89"/>
    </row>
    <row r="52" spans="1:30">
      <c r="A52" s="25" t="s">
        <v>35</v>
      </c>
      <c r="B52" s="25" t="s">
        <v>280</v>
      </c>
      <c r="C52" s="26">
        <v>2025</v>
      </c>
      <c r="D52" s="25" t="s">
        <v>281</v>
      </c>
      <c r="E52" s="25">
        <v>2506110211</v>
      </c>
      <c r="F52" s="25" t="s">
        <v>353</v>
      </c>
      <c r="G52" s="39">
        <v>85</v>
      </c>
      <c r="H52" s="39">
        <v>0.1</v>
      </c>
      <c r="I52" s="39">
        <f t="shared" si="0"/>
        <v>85.1</v>
      </c>
      <c r="J52" s="39">
        <v>81.5238095238095</v>
      </c>
      <c r="K52" s="39">
        <v>1</v>
      </c>
      <c r="L52" s="39">
        <f t="shared" si="1"/>
        <v>82.5238095238095</v>
      </c>
      <c r="M52" s="39">
        <f>([2]Sheet1!T28+[2]Sheet1!Y28)/2*0.5+[2]Sheet1!AZ28*0.5</f>
        <v>62.375</v>
      </c>
      <c r="N52" s="39">
        <v>0</v>
      </c>
      <c r="O52" s="39">
        <f t="shared" si="2"/>
        <v>62.375</v>
      </c>
      <c r="P52" s="39">
        <v>60</v>
      </c>
      <c r="Q52" s="39">
        <v>0.45</v>
      </c>
      <c r="R52" s="39">
        <f t="shared" si="3"/>
        <v>60.45</v>
      </c>
      <c r="S52" s="39">
        <v>60</v>
      </c>
      <c r="T52" s="39">
        <v>12</v>
      </c>
      <c r="U52" s="39">
        <f t="shared" si="4"/>
        <v>72</v>
      </c>
      <c r="V52" s="35">
        <f t="shared" si="5"/>
        <v>80.1441071428571</v>
      </c>
      <c r="W52" s="76">
        <f t="shared" si="6"/>
        <v>47</v>
      </c>
      <c r="X52" s="77">
        <v>48</v>
      </c>
      <c r="Y52" s="56" t="s">
        <v>40</v>
      </c>
      <c r="Z52" s="25">
        <v>62</v>
      </c>
      <c r="AA52" s="26"/>
      <c r="AB52" s="26"/>
      <c r="AC52" s="26"/>
      <c r="AD52" s="89"/>
    </row>
    <row r="53" spans="1:30">
      <c r="A53" s="25" t="s">
        <v>35</v>
      </c>
      <c r="B53" s="25" t="s">
        <v>280</v>
      </c>
      <c r="C53" s="25">
        <v>2025</v>
      </c>
      <c r="D53" s="25" t="s">
        <v>283</v>
      </c>
      <c r="E53" s="25">
        <v>2506110230</v>
      </c>
      <c r="F53" s="25" t="s">
        <v>354</v>
      </c>
      <c r="G53" s="39">
        <v>85</v>
      </c>
      <c r="H53" s="39">
        <v>0.1</v>
      </c>
      <c r="I53" s="39">
        <f t="shared" si="0"/>
        <v>85.1</v>
      </c>
      <c r="J53" s="39">
        <v>80.28571429</v>
      </c>
      <c r="K53" s="39">
        <v>1</v>
      </c>
      <c r="L53" s="39">
        <f t="shared" si="1"/>
        <v>81.28571429</v>
      </c>
      <c r="M53" s="39">
        <v>72.15</v>
      </c>
      <c r="N53" s="39">
        <v>0</v>
      </c>
      <c r="O53" s="39">
        <f t="shared" si="2"/>
        <v>72.15</v>
      </c>
      <c r="P53" s="39">
        <v>60</v>
      </c>
      <c r="Q53" s="39">
        <v>0</v>
      </c>
      <c r="R53" s="39">
        <f t="shared" si="3"/>
        <v>60</v>
      </c>
      <c r="S53" s="39">
        <v>60</v>
      </c>
      <c r="T53" s="39">
        <v>0.75</v>
      </c>
      <c r="U53" s="39">
        <f t="shared" si="4"/>
        <v>60.75</v>
      </c>
      <c r="V53" s="35">
        <f t="shared" si="5"/>
        <v>79.1192857175</v>
      </c>
      <c r="W53" s="76">
        <f t="shared" si="6"/>
        <v>51</v>
      </c>
      <c r="X53" s="77">
        <v>49</v>
      </c>
      <c r="Y53" s="56" t="s">
        <v>40</v>
      </c>
      <c r="Z53" s="25">
        <v>62</v>
      </c>
      <c r="AA53" s="26"/>
      <c r="AB53" s="26"/>
      <c r="AC53" s="26"/>
      <c r="AD53" s="89"/>
    </row>
    <row r="54" spans="1:30">
      <c r="A54" s="25" t="s">
        <v>35</v>
      </c>
      <c r="B54" s="25" t="s">
        <v>280</v>
      </c>
      <c r="C54" s="25">
        <v>2025</v>
      </c>
      <c r="D54" s="25" t="s">
        <v>283</v>
      </c>
      <c r="E54" s="25">
        <v>2506110259</v>
      </c>
      <c r="F54" s="25" t="s">
        <v>355</v>
      </c>
      <c r="G54" s="39">
        <v>85</v>
      </c>
      <c r="H54" s="39">
        <v>0.6</v>
      </c>
      <c r="I54" s="39">
        <f t="shared" si="0"/>
        <v>85.6</v>
      </c>
      <c r="J54" s="39">
        <v>80.11904762</v>
      </c>
      <c r="K54" s="39">
        <v>1</v>
      </c>
      <c r="L54" s="39">
        <f t="shared" si="1"/>
        <v>81.11904762</v>
      </c>
      <c r="M54" s="39">
        <v>78.7</v>
      </c>
      <c r="N54" s="39">
        <v>0</v>
      </c>
      <c r="O54" s="39">
        <f t="shared" si="2"/>
        <v>78.7</v>
      </c>
      <c r="P54" s="39">
        <v>60</v>
      </c>
      <c r="Q54" s="39">
        <v>0</v>
      </c>
      <c r="R54" s="39">
        <f t="shared" si="3"/>
        <v>60</v>
      </c>
      <c r="S54" s="39">
        <v>60</v>
      </c>
      <c r="T54" s="39">
        <v>9.25</v>
      </c>
      <c r="U54" s="39">
        <f t="shared" si="4"/>
        <v>69.25</v>
      </c>
      <c r="V54" s="35">
        <f t="shared" si="5"/>
        <v>79.796785715</v>
      </c>
      <c r="W54" s="76">
        <f t="shared" si="6"/>
        <v>48</v>
      </c>
      <c r="X54" s="25">
        <v>50</v>
      </c>
      <c r="Y54" s="56" t="s">
        <v>40</v>
      </c>
      <c r="Z54" s="25">
        <v>62</v>
      </c>
      <c r="AA54" s="26"/>
      <c r="AB54" s="26"/>
      <c r="AC54" s="26"/>
      <c r="AD54" s="89"/>
    </row>
    <row r="55" spans="1:30">
      <c r="A55" s="25" t="s">
        <v>35</v>
      </c>
      <c r="B55" s="25" t="s">
        <v>280</v>
      </c>
      <c r="C55" s="26">
        <v>2025</v>
      </c>
      <c r="D55" s="25" t="s">
        <v>281</v>
      </c>
      <c r="E55" s="25">
        <v>2506110201</v>
      </c>
      <c r="F55" s="25" t="s">
        <v>356</v>
      </c>
      <c r="G55" s="39">
        <v>85</v>
      </c>
      <c r="H55" s="39">
        <v>0.7</v>
      </c>
      <c r="I55" s="39">
        <f t="shared" si="0"/>
        <v>85.7</v>
      </c>
      <c r="J55" s="39">
        <v>78.9285714285714</v>
      </c>
      <c r="K55" s="39">
        <v>1</v>
      </c>
      <c r="L55" s="39">
        <f t="shared" si="1"/>
        <v>79.9285714285714</v>
      </c>
      <c r="M55" s="39">
        <f>([2]Sheet1!T20+[2]Sheet1!Y20)/2*0.5+[2]Sheet1!AZ20*0.5</f>
        <v>89.1</v>
      </c>
      <c r="N55" s="39">
        <v>0</v>
      </c>
      <c r="O55" s="39">
        <f t="shared" si="2"/>
        <v>89.1</v>
      </c>
      <c r="P55" s="39">
        <v>60</v>
      </c>
      <c r="Q55" s="39">
        <v>0.45</v>
      </c>
      <c r="R55" s="39">
        <f t="shared" si="3"/>
        <v>60.45</v>
      </c>
      <c r="S55" s="39">
        <v>60</v>
      </c>
      <c r="T55" s="39">
        <v>6</v>
      </c>
      <c r="U55" s="39">
        <f t="shared" si="4"/>
        <v>66</v>
      </c>
      <c r="V55" s="35">
        <f t="shared" si="5"/>
        <v>79.2939285714285</v>
      </c>
      <c r="W55" s="76">
        <f t="shared" si="6"/>
        <v>50</v>
      </c>
      <c r="X55" s="77">
        <v>51</v>
      </c>
      <c r="Y55" s="56" t="s">
        <v>40</v>
      </c>
      <c r="Z55" s="25">
        <v>62</v>
      </c>
      <c r="AA55" s="26"/>
      <c r="AB55" s="26"/>
      <c r="AC55" s="26"/>
      <c r="AD55" s="89"/>
    </row>
    <row r="56" spans="1:30">
      <c r="A56" s="25" t="s">
        <v>35</v>
      </c>
      <c r="B56" s="25" t="s">
        <v>280</v>
      </c>
      <c r="C56" s="25">
        <v>2025</v>
      </c>
      <c r="D56" s="25" t="s">
        <v>283</v>
      </c>
      <c r="E56" s="25">
        <v>2506110260</v>
      </c>
      <c r="F56" s="25" t="s">
        <v>357</v>
      </c>
      <c r="G56" s="51">
        <v>85</v>
      </c>
      <c r="H56" s="51">
        <v>0</v>
      </c>
      <c r="I56" s="39">
        <f t="shared" si="0"/>
        <v>85</v>
      </c>
      <c r="J56" s="51">
        <v>78.66666667</v>
      </c>
      <c r="K56" s="51">
        <v>1</v>
      </c>
      <c r="L56" s="39">
        <f t="shared" si="1"/>
        <v>79.66666667</v>
      </c>
      <c r="M56" s="51">
        <v>65</v>
      </c>
      <c r="N56" s="51">
        <v>0</v>
      </c>
      <c r="O56" s="39">
        <f t="shared" si="2"/>
        <v>65</v>
      </c>
      <c r="P56" s="51">
        <v>60</v>
      </c>
      <c r="Q56" s="51">
        <v>0</v>
      </c>
      <c r="R56" s="39">
        <f t="shared" si="3"/>
        <v>60</v>
      </c>
      <c r="S56" s="51">
        <v>60</v>
      </c>
      <c r="T56" s="51">
        <v>6.75</v>
      </c>
      <c r="U56" s="39">
        <f t="shared" si="4"/>
        <v>66.75</v>
      </c>
      <c r="V56" s="35">
        <f t="shared" si="5"/>
        <v>77.8375000025</v>
      </c>
      <c r="W56" s="76">
        <f t="shared" si="6"/>
        <v>53</v>
      </c>
      <c r="X56" s="77">
        <v>52</v>
      </c>
      <c r="Y56" s="56" t="s">
        <v>40</v>
      </c>
      <c r="Z56" s="25">
        <v>62</v>
      </c>
      <c r="AA56" s="26"/>
      <c r="AB56" s="26"/>
      <c r="AC56" s="90"/>
      <c r="AD56" s="91"/>
    </row>
    <row r="57" spans="1:30">
      <c r="A57" s="25" t="s">
        <v>35</v>
      </c>
      <c r="B57" s="25" t="s">
        <v>280</v>
      </c>
      <c r="C57" s="26">
        <v>2025</v>
      </c>
      <c r="D57" s="25" t="s">
        <v>281</v>
      </c>
      <c r="E57" s="25">
        <v>2506110187</v>
      </c>
      <c r="F57" s="25" t="s">
        <v>358</v>
      </c>
      <c r="G57" s="51">
        <v>85</v>
      </c>
      <c r="H57" s="51">
        <v>0.2</v>
      </c>
      <c r="I57" s="39">
        <f t="shared" si="0"/>
        <v>85.2</v>
      </c>
      <c r="J57" s="51">
        <v>78.1904761904762</v>
      </c>
      <c r="K57" s="51">
        <v>1</v>
      </c>
      <c r="L57" s="39">
        <f t="shared" si="1"/>
        <v>79.1904761904762</v>
      </c>
      <c r="M57" s="51">
        <f>([2]Sheet1!T14+[2]Sheet1!Y14)/2*0.5+[2]Sheet1!AZ14*0.5</f>
        <v>75.35</v>
      </c>
      <c r="N57" s="51">
        <v>0</v>
      </c>
      <c r="O57" s="39">
        <f t="shared" si="2"/>
        <v>75.35</v>
      </c>
      <c r="P57" s="51">
        <v>60</v>
      </c>
      <c r="Q57" s="51">
        <v>0.45</v>
      </c>
      <c r="R57" s="39">
        <f t="shared" si="3"/>
        <v>60.45</v>
      </c>
      <c r="S57" s="51">
        <v>60</v>
      </c>
      <c r="T57" s="51">
        <v>6</v>
      </c>
      <c r="U57" s="39">
        <f t="shared" si="4"/>
        <v>66</v>
      </c>
      <c r="V57" s="35">
        <f t="shared" si="5"/>
        <v>78.0028571428571</v>
      </c>
      <c r="W57" s="76">
        <f t="shared" si="6"/>
        <v>52</v>
      </c>
      <c r="X57" s="25">
        <v>53</v>
      </c>
      <c r="Y57" s="56" t="s">
        <v>40</v>
      </c>
      <c r="Z57" s="25">
        <v>62</v>
      </c>
      <c r="AA57" s="26"/>
      <c r="AB57" s="26"/>
      <c r="AC57" s="90"/>
      <c r="AD57" s="91"/>
    </row>
    <row r="58" spans="1:30">
      <c r="A58" s="25" t="s">
        <v>35</v>
      </c>
      <c r="B58" s="25" t="s">
        <v>280</v>
      </c>
      <c r="C58" s="25">
        <v>2025</v>
      </c>
      <c r="D58" s="25" t="s">
        <v>283</v>
      </c>
      <c r="E58" s="25">
        <v>2506110261</v>
      </c>
      <c r="F58" s="25" t="s">
        <v>359</v>
      </c>
      <c r="G58" s="51">
        <v>85</v>
      </c>
      <c r="H58" s="51">
        <v>0.1</v>
      </c>
      <c r="I58" s="39">
        <f t="shared" si="0"/>
        <v>85.1</v>
      </c>
      <c r="J58" s="51">
        <v>77.92857143</v>
      </c>
      <c r="K58" s="51">
        <v>1</v>
      </c>
      <c r="L58" s="39">
        <f t="shared" si="1"/>
        <v>78.92857143</v>
      </c>
      <c r="M58" s="51">
        <v>60</v>
      </c>
      <c r="N58" s="51">
        <v>0</v>
      </c>
      <c r="O58" s="39">
        <f t="shared" si="2"/>
        <v>60</v>
      </c>
      <c r="P58" s="51">
        <v>60</v>
      </c>
      <c r="Q58" s="51">
        <v>0</v>
      </c>
      <c r="R58" s="39">
        <f t="shared" si="3"/>
        <v>60</v>
      </c>
      <c r="S58" s="51">
        <v>60</v>
      </c>
      <c r="T58" s="51">
        <v>4.25</v>
      </c>
      <c r="U58" s="39">
        <f t="shared" si="4"/>
        <v>64.25</v>
      </c>
      <c r="V58" s="35">
        <f t="shared" si="5"/>
        <v>76.9189285725</v>
      </c>
      <c r="W58" s="76">
        <f t="shared" si="6"/>
        <v>55</v>
      </c>
      <c r="X58" s="77">
        <v>54</v>
      </c>
      <c r="Y58" s="56" t="s">
        <v>40</v>
      </c>
      <c r="Z58" s="25">
        <v>62</v>
      </c>
      <c r="AA58" s="26"/>
      <c r="AB58" s="26"/>
      <c r="AC58" s="90"/>
      <c r="AD58" s="91"/>
    </row>
    <row r="59" spans="1:30">
      <c r="A59" s="25" t="s">
        <v>35</v>
      </c>
      <c r="B59" s="25" t="s">
        <v>280</v>
      </c>
      <c r="C59" s="26">
        <v>2025</v>
      </c>
      <c r="D59" s="25" t="s">
        <v>281</v>
      </c>
      <c r="E59" s="25">
        <v>2506110202</v>
      </c>
      <c r="F59" s="25" t="s">
        <v>360</v>
      </c>
      <c r="G59" s="51">
        <v>85</v>
      </c>
      <c r="H59" s="51">
        <v>0.8</v>
      </c>
      <c r="I59" s="39">
        <f t="shared" si="0"/>
        <v>85.8</v>
      </c>
      <c r="J59" s="51">
        <v>77.2857142857143</v>
      </c>
      <c r="K59" s="51">
        <v>1</v>
      </c>
      <c r="L59" s="39">
        <f t="shared" si="1"/>
        <v>78.2857142857143</v>
      </c>
      <c r="M59" s="51">
        <f>([2]Sheet1!T21+[2]Sheet1!Y21)/2*0.5+[2]Sheet1!AZ21*0.5</f>
        <v>78.7</v>
      </c>
      <c r="N59" s="51">
        <v>0</v>
      </c>
      <c r="O59" s="39">
        <f t="shared" si="2"/>
        <v>78.7</v>
      </c>
      <c r="P59" s="51">
        <v>60</v>
      </c>
      <c r="Q59" s="51">
        <v>0.45</v>
      </c>
      <c r="R59" s="39">
        <f t="shared" si="3"/>
        <v>60.45</v>
      </c>
      <c r="S59" s="51">
        <v>60</v>
      </c>
      <c r="T59" s="51">
        <v>3</v>
      </c>
      <c r="U59" s="39">
        <f t="shared" si="4"/>
        <v>63</v>
      </c>
      <c r="V59" s="35">
        <f t="shared" si="5"/>
        <v>77.4017857142857</v>
      </c>
      <c r="W59" s="76">
        <f t="shared" si="6"/>
        <v>54</v>
      </c>
      <c r="X59" s="77">
        <v>55</v>
      </c>
      <c r="Y59" s="58" t="s">
        <v>129</v>
      </c>
      <c r="Z59" s="25">
        <v>62</v>
      </c>
      <c r="AA59" s="26"/>
      <c r="AB59" s="26"/>
      <c r="AC59" s="90"/>
      <c r="AD59" s="91"/>
    </row>
    <row r="60" spans="1:30">
      <c r="A60" s="25" t="s">
        <v>35</v>
      </c>
      <c r="B60" s="25" t="s">
        <v>280</v>
      </c>
      <c r="C60" s="26">
        <v>2025</v>
      </c>
      <c r="D60" s="25" t="s">
        <v>281</v>
      </c>
      <c r="E60" s="25">
        <v>2506110208</v>
      </c>
      <c r="F60" s="25" t="s">
        <v>361</v>
      </c>
      <c r="G60" s="51">
        <v>85</v>
      </c>
      <c r="H60" s="51">
        <v>0.2</v>
      </c>
      <c r="I60" s="39">
        <f t="shared" si="0"/>
        <v>85.2</v>
      </c>
      <c r="J60" s="51">
        <v>76.4523809523809</v>
      </c>
      <c r="K60" s="51">
        <v>0</v>
      </c>
      <c r="L60" s="39">
        <f t="shared" si="1"/>
        <v>76.4523809523809</v>
      </c>
      <c r="M60" s="51">
        <f>([2]Sheet1!T27+[2]Sheet1!Y27)/2*0.5+[2]Sheet1!AZ27*0.5</f>
        <v>69.525</v>
      </c>
      <c r="N60" s="51">
        <v>0</v>
      </c>
      <c r="O60" s="39">
        <f t="shared" si="2"/>
        <v>69.525</v>
      </c>
      <c r="P60" s="51">
        <v>60</v>
      </c>
      <c r="Q60" s="51">
        <v>0.45</v>
      </c>
      <c r="R60" s="39">
        <f t="shared" si="3"/>
        <v>60.45</v>
      </c>
      <c r="S60" s="51">
        <v>60</v>
      </c>
      <c r="T60" s="51">
        <v>6</v>
      </c>
      <c r="U60" s="39">
        <f t="shared" si="4"/>
        <v>66</v>
      </c>
      <c r="V60" s="35">
        <f t="shared" si="5"/>
        <v>75.6580357142857</v>
      </c>
      <c r="W60" s="76">
        <f t="shared" si="6"/>
        <v>57</v>
      </c>
      <c r="X60" s="25">
        <v>56</v>
      </c>
      <c r="Y60" s="56" t="s">
        <v>40</v>
      </c>
      <c r="Z60" s="25">
        <v>62</v>
      </c>
      <c r="AA60" s="26"/>
      <c r="AB60" s="26"/>
      <c r="AC60" s="90"/>
      <c r="AD60" s="91"/>
    </row>
    <row r="61" spans="1:30">
      <c r="A61" s="25" t="s">
        <v>35</v>
      </c>
      <c r="B61" s="25" t="s">
        <v>280</v>
      </c>
      <c r="C61" s="26">
        <v>2025</v>
      </c>
      <c r="D61" s="25" t="s">
        <v>281</v>
      </c>
      <c r="E61" s="25">
        <v>2506110290</v>
      </c>
      <c r="F61" s="25" t="s">
        <v>362</v>
      </c>
      <c r="G61" s="51">
        <v>85</v>
      </c>
      <c r="H61" s="51">
        <v>0</v>
      </c>
      <c r="I61" s="39">
        <f t="shared" si="0"/>
        <v>85</v>
      </c>
      <c r="J61" s="51">
        <v>75</v>
      </c>
      <c r="K61" s="51">
        <v>1</v>
      </c>
      <c r="L61" s="39">
        <f t="shared" si="1"/>
        <v>76</v>
      </c>
      <c r="M61" s="51">
        <f>([2]Sheet1!T32+[2]Sheet1!Y32)/2*0.5+[2]Sheet1!AZ32*0.5</f>
        <v>66.325</v>
      </c>
      <c r="N61" s="51">
        <v>0</v>
      </c>
      <c r="O61" s="39">
        <f t="shared" si="2"/>
        <v>66.325</v>
      </c>
      <c r="P61" s="51">
        <v>60</v>
      </c>
      <c r="Q61" s="51">
        <v>0</v>
      </c>
      <c r="R61" s="39">
        <f t="shared" si="3"/>
        <v>60</v>
      </c>
      <c r="S61" s="51">
        <v>60</v>
      </c>
      <c r="T61" s="51">
        <v>0</v>
      </c>
      <c r="U61" s="39">
        <f t="shared" si="4"/>
        <v>60</v>
      </c>
      <c r="V61" s="35">
        <f t="shared" si="5"/>
        <v>74.81625</v>
      </c>
      <c r="W61" s="76">
        <f t="shared" si="6"/>
        <v>59</v>
      </c>
      <c r="X61" s="77">
        <v>57</v>
      </c>
      <c r="Y61" s="56" t="s">
        <v>40</v>
      </c>
      <c r="Z61" s="25">
        <v>62</v>
      </c>
      <c r="AA61" s="26"/>
      <c r="AB61" s="26"/>
      <c r="AC61" s="90"/>
      <c r="AD61" s="92"/>
    </row>
    <row r="62" spans="1:30">
      <c r="A62" s="25" t="s">
        <v>35</v>
      </c>
      <c r="B62" s="25" t="s">
        <v>280</v>
      </c>
      <c r="C62" s="26">
        <v>2025</v>
      </c>
      <c r="D62" s="25" t="s">
        <v>281</v>
      </c>
      <c r="E62" s="25">
        <v>2506110213</v>
      </c>
      <c r="F62" s="25" t="s">
        <v>363</v>
      </c>
      <c r="G62" s="51">
        <v>85</v>
      </c>
      <c r="H62" s="51">
        <v>0</v>
      </c>
      <c r="I62" s="39">
        <f t="shared" si="0"/>
        <v>85</v>
      </c>
      <c r="J62" s="51">
        <v>74.7619047619048</v>
      </c>
      <c r="K62" s="51">
        <v>1</v>
      </c>
      <c r="L62" s="39">
        <f t="shared" si="1"/>
        <v>75.7619047619048</v>
      </c>
      <c r="M62" s="51">
        <f>([2]Sheet1!T29+[2]Sheet1!Y29)/2*0.5+[2]Sheet1!AZ29*0.5</f>
        <v>79.35</v>
      </c>
      <c r="N62" s="51">
        <v>0</v>
      </c>
      <c r="O62" s="39">
        <f t="shared" si="2"/>
        <v>79.35</v>
      </c>
      <c r="P62" s="51">
        <v>60</v>
      </c>
      <c r="Q62" s="51">
        <v>0.45</v>
      </c>
      <c r="R62" s="39">
        <f t="shared" si="3"/>
        <v>60.45</v>
      </c>
      <c r="S62" s="51">
        <v>60</v>
      </c>
      <c r="T62" s="51">
        <v>6</v>
      </c>
      <c r="U62" s="39">
        <f t="shared" si="4"/>
        <v>66</v>
      </c>
      <c r="V62" s="35">
        <f t="shared" si="5"/>
        <v>75.6114285714286</v>
      </c>
      <c r="W62" s="76">
        <f t="shared" si="6"/>
        <v>58</v>
      </c>
      <c r="X62" s="77">
        <v>58</v>
      </c>
      <c r="Y62" s="58" t="s">
        <v>129</v>
      </c>
      <c r="Z62" s="25">
        <v>62</v>
      </c>
      <c r="AA62" s="26"/>
      <c r="AB62" s="26"/>
      <c r="AC62" s="90"/>
      <c r="AD62" s="91"/>
    </row>
    <row r="63" spans="1:30">
      <c r="A63" s="25" t="s">
        <v>35</v>
      </c>
      <c r="B63" s="25" t="s">
        <v>280</v>
      </c>
      <c r="C63" s="26">
        <v>2025</v>
      </c>
      <c r="D63" s="25" t="s">
        <v>281</v>
      </c>
      <c r="E63" s="25">
        <v>2506110206</v>
      </c>
      <c r="F63" s="25" t="s">
        <v>364</v>
      </c>
      <c r="G63" s="51">
        <v>85</v>
      </c>
      <c r="H63" s="51">
        <v>0.2</v>
      </c>
      <c r="I63" s="39">
        <f t="shared" si="0"/>
        <v>85.2</v>
      </c>
      <c r="J63" s="51">
        <v>74.5</v>
      </c>
      <c r="K63" s="51">
        <v>1</v>
      </c>
      <c r="L63" s="39">
        <f t="shared" si="1"/>
        <v>75.5</v>
      </c>
      <c r="M63" s="51">
        <f>([2]Sheet1!T25+[2]Sheet1!Y25)/2*0.5+[2]Sheet1!AZ25*0.5</f>
        <v>85.425</v>
      </c>
      <c r="N63" s="51">
        <v>0</v>
      </c>
      <c r="O63" s="39">
        <f t="shared" si="2"/>
        <v>85.425</v>
      </c>
      <c r="P63" s="51">
        <v>60</v>
      </c>
      <c r="Q63" s="51">
        <v>0.45</v>
      </c>
      <c r="R63" s="39">
        <f t="shared" si="3"/>
        <v>60.45</v>
      </c>
      <c r="S63" s="51">
        <v>60</v>
      </c>
      <c r="T63" s="51">
        <v>6.5</v>
      </c>
      <c r="U63" s="39">
        <f t="shared" si="4"/>
        <v>66.5</v>
      </c>
      <c r="V63" s="35">
        <f t="shared" si="5"/>
        <v>75.76375</v>
      </c>
      <c r="W63" s="76">
        <f t="shared" si="6"/>
        <v>56</v>
      </c>
      <c r="X63" s="25">
        <v>59</v>
      </c>
      <c r="Y63" s="58" t="s">
        <v>129</v>
      </c>
      <c r="Z63" s="25">
        <v>62</v>
      </c>
      <c r="AA63" s="26"/>
      <c r="AB63" s="26"/>
      <c r="AC63" s="90"/>
      <c r="AD63" s="91"/>
    </row>
    <row r="64" spans="1:30">
      <c r="A64" s="25" t="s">
        <v>35</v>
      </c>
      <c r="B64" s="25" t="s">
        <v>280</v>
      </c>
      <c r="C64" s="25">
        <v>2025</v>
      </c>
      <c r="D64" s="25" t="s">
        <v>283</v>
      </c>
      <c r="E64" s="25">
        <v>2506110252</v>
      </c>
      <c r="F64" s="25" t="s">
        <v>365</v>
      </c>
      <c r="G64" s="51">
        <v>85</v>
      </c>
      <c r="H64" s="51">
        <v>0</v>
      </c>
      <c r="I64" s="39">
        <f t="shared" si="0"/>
        <v>85</v>
      </c>
      <c r="J64" s="51">
        <v>70.92857143</v>
      </c>
      <c r="K64" s="51">
        <v>0</v>
      </c>
      <c r="L64" s="39">
        <f t="shared" si="1"/>
        <v>70.92857143</v>
      </c>
      <c r="M64" s="51">
        <v>67.85</v>
      </c>
      <c r="N64" s="51">
        <v>0</v>
      </c>
      <c r="O64" s="39">
        <f t="shared" si="2"/>
        <v>67.85</v>
      </c>
      <c r="P64" s="51">
        <v>60</v>
      </c>
      <c r="Q64" s="51">
        <v>0</v>
      </c>
      <c r="R64" s="39">
        <f t="shared" si="3"/>
        <v>60</v>
      </c>
      <c r="S64" s="51">
        <v>60</v>
      </c>
      <c r="T64" s="51">
        <v>15.75</v>
      </c>
      <c r="U64" s="39">
        <f t="shared" si="4"/>
        <v>75.75</v>
      </c>
      <c r="V64" s="35">
        <f t="shared" si="5"/>
        <v>71.8764285725</v>
      </c>
      <c r="W64" s="76">
        <f t="shared" si="6"/>
        <v>61</v>
      </c>
      <c r="X64" s="77">
        <v>60</v>
      </c>
      <c r="Y64" s="58" t="s">
        <v>129</v>
      </c>
      <c r="Z64" s="25">
        <v>62</v>
      </c>
      <c r="AA64" s="26"/>
      <c r="AB64" s="26"/>
      <c r="AC64" s="90"/>
      <c r="AD64" s="91"/>
    </row>
    <row r="65" spans="1:30">
      <c r="A65" s="25" t="s">
        <v>35</v>
      </c>
      <c r="B65" s="25" t="s">
        <v>280</v>
      </c>
      <c r="C65" s="25">
        <v>2025</v>
      </c>
      <c r="D65" s="25" t="s">
        <v>283</v>
      </c>
      <c r="E65" s="25">
        <v>2506110254</v>
      </c>
      <c r="F65" s="25" t="s">
        <v>366</v>
      </c>
      <c r="G65" s="51">
        <v>85</v>
      </c>
      <c r="H65" s="51">
        <v>4.9</v>
      </c>
      <c r="I65" s="39">
        <f t="shared" si="0"/>
        <v>89.9</v>
      </c>
      <c r="J65" s="51">
        <v>69.78571429</v>
      </c>
      <c r="K65" s="51">
        <v>0</v>
      </c>
      <c r="L65" s="39">
        <f t="shared" si="1"/>
        <v>69.78571429</v>
      </c>
      <c r="M65" s="51">
        <v>86.2</v>
      </c>
      <c r="N65" s="51">
        <v>0</v>
      </c>
      <c r="O65" s="39">
        <f t="shared" si="2"/>
        <v>86.2</v>
      </c>
      <c r="P65" s="51">
        <v>60</v>
      </c>
      <c r="Q65" s="51">
        <v>0.95</v>
      </c>
      <c r="R65" s="39">
        <f t="shared" si="3"/>
        <v>60.95</v>
      </c>
      <c r="S65" s="51">
        <v>60</v>
      </c>
      <c r="T65" s="51">
        <v>14.75</v>
      </c>
      <c r="U65" s="39">
        <f t="shared" si="4"/>
        <v>74.75</v>
      </c>
      <c r="V65" s="35">
        <f t="shared" si="5"/>
        <v>72.4242857175</v>
      </c>
      <c r="W65" s="76">
        <f t="shared" si="6"/>
        <v>60</v>
      </c>
      <c r="X65" s="77">
        <v>61</v>
      </c>
      <c r="Y65" s="58" t="s">
        <v>129</v>
      </c>
      <c r="Z65" s="25">
        <v>62</v>
      </c>
      <c r="AA65" s="26"/>
      <c r="AB65" s="26"/>
      <c r="AC65" s="90"/>
      <c r="AD65" s="91"/>
    </row>
    <row r="66" spans="1:30">
      <c r="A66" s="25" t="s">
        <v>35</v>
      </c>
      <c r="B66" s="25" t="s">
        <v>280</v>
      </c>
      <c r="C66" s="26">
        <v>2025</v>
      </c>
      <c r="D66" s="25" t="s">
        <v>281</v>
      </c>
      <c r="E66" s="25">
        <v>2506110216</v>
      </c>
      <c r="F66" s="25" t="s">
        <v>367</v>
      </c>
      <c r="G66" s="39">
        <v>85</v>
      </c>
      <c r="H66" s="39">
        <v>0.3</v>
      </c>
      <c r="I66" s="39">
        <f t="shared" si="0"/>
        <v>85.3</v>
      </c>
      <c r="J66" s="39">
        <f>([3]Sheet1!E30*3+[3]Sheet1!F30*4+[3]Sheet1!G30*2+[3]Sheet1!L30*2+[3]Sheet1!N30*1+[3]Sheet1!O30*2+[3]Sheet1!P30*2+[3]Sheet1!R30*3+[3]Sheet1!S30*3+[3]Sheet1!U30*2+[3]Sheet1!W30*3+[3]Sheet1!AE30*0.5+[3]Sheet1!AF30*2+[3]Sheet1!AG30*2+[3]Sheet1!AI30*2+[3]Sheet1!AL30*4+[3]Sheet1!AO30*2+[3]Sheet1!AQ30*0.5+[3]Sheet1!AS30*2)/42</f>
        <v>69.5</v>
      </c>
      <c r="K66" s="39">
        <v>0</v>
      </c>
      <c r="L66" s="39">
        <f t="shared" si="1"/>
        <v>69.5</v>
      </c>
      <c r="M66" s="39">
        <f>([2]Sheet1!T30+[2]Sheet1!Y30)/2*0.5+[2]Sheet1!AZ30*0.5</f>
        <v>77.2</v>
      </c>
      <c r="N66" s="39">
        <v>0</v>
      </c>
      <c r="O66" s="39">
        <f t="shared" si="2"/>
        <v>77.2</v>
      </c>
      <c r="P66" s="39">
        <v>60</v>
      </c>
      <c r="Q66" s="39">
        <v>0.45</v>
      </c>
      <c r="R66" s="39">
        <f t="shared" si="3"/>
        <v>60.45</v>
      </c>
      <c r="S66" s="39">
        <v>60</v>
      </c>
      <c r="T66" s="39">
        <v>6.5</v>
      </c>
      <c r="U66" s="39">
        <f t="shared" si="4"/>
        <v>66.5</v>
      </c>
      <c r="V66" s="35">
        <f t="shared" si="5"/>
        <v>70.8625</v>
      </c>
      <c r="W66" s="76">
        <f t="shared" si="6"/>
        <v>62</v>
      </c>
      <c r="X66" s="25">
        <v>62</v>
      </c>
      <c r="Y66" s="58" t="s">
        <v>129</v>
      </c>
      <c r="Z66" s="25">
        <v>62</v>
      </c>
      <c r="AA66" s="26"/>
      <c r="AB66" s="26"/>
      <c r="AC66" s="26"/>
      <c r="AD66" s="82"/>
    </row>
    <row r="67" ht="16.5" spans="1:30">
      <c r="A67" s="59" t="s">
        <v>202</v>
      </c>
      <c r="B67" s="60" t="s">
        <v>203</v>
      </c>
      <c r="C67" s="5"/>
      <c r="D67" s="60"/>
      <c r="E67" s="60"/>
      <c r="F67" s="93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  <c r="X67" s="94"/>
      <c r="Y67" s="3"/>
      <c r="Z67" s="3"/>
      <c r="AA67" s="3"/>
      <c r="AB67" s="3"/>
      <c r="AC67" s="3"/>
      <c r="AD67" s="3"/>
    </row>
    <row r="68" spans="1:30">
      <c r="A68" s="63"/>
      <c r="B68" s="64" t="s">
        <v>204</v>
      </c>
      <c r="C68" s="5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  <c r="X68" s="94"/>
      <c r="Y68" s="3"/>
      <c r="Z68" s="3"/>
      <c r="AA68" s="3"/>
      <c r="AB68" s="3"/>
      <c r="AC68" s="3"/>
      <c r="AD68" s="3"/>
    </row>
    <row r="69" spans="1:30">
      <c r="A69" s="63"/>
      <c r="B69" s="60" t="s">
        <v>205</v>
      </c>
      <c r="C69" s="5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  <c r="X69" s="94"/>
      <c r="Y69" s="3"/>
      <c r="Z69" s="3"/>
      <c r="AA69" s="3"/>
      <c r="AB69" s="3"/>
      <c r="AC69" s="3"/>
      <c r="AD69" s="3"/>
    </row>
    <row r="70" spans="1:30">
      <c r="A70" s="63"/>
      <c r="B70" s="60" t="s">
        <v>206</v>
      </c>
      <c r="C70" s="3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  <c r="T70" s="60"/>
      <c r="U70" s="60"/>
      <c r="V70" s="60"/>
      <c r="W70" s="60"/>
      <c r="X70" s="94"/>
      <c r="Y70" s="3"/>
      <c r="Z70" s="3"/>
      <c r="AA70" s="3"/>
      <c r="AB70" s="3"/>
      <c r="AC70" s="3"/>
      <c r="AD70" s="3"/>
    </row>
    <row r="71" spans="1:30">
      <c r="A71" s="65"/>
      <c r="B71" s="64" t="s">
        <v>207</v>
      </c>
      <c r="C71" s="3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  <c r="T71" s="60"/>
      <c r="U71" s="60"/>
      <c r="V71" s="60"/>
      <c r="W71" s="60"/>
      <c r="X71" s="94"/>
      <c r="Y71" s="3"/>
      <c r="Z71" s="3"/>
      <c r="AA71" s="3"/>
      <c r="AB71" s="3"/>
      <c r="AC71" s="3"/>
      <c r="AD71" s="3"/>
    </row>
  </sheetData>
  <autoFilter xmlns:etc="http://www.wps.cn/officeDocument/2017/etCustomData" ref="A4:AD71" etc:filterBottomFollowUsedRange="0">
    <extLst/>
  </autoFilter>
  <sortState ref="A5:AD66">
    <sortCondition ref="J5:J66" descending="1"/>
  </sortState>
  <mergeCells count="1">
    <mergeCell ref="A2:AD2"/>
  </mergeCells>
  <dataValidations count="7">
    <dataValidation type="list" allowBlank="1" showInputMessage="1" showErrorMessage="1" sqref="U1 AA2 U3 U67:U71 AA4:AA38 AA40:AA66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 AB2 V67:V71 AB10:AB34">
      <formula1>$CQ$8:$CQ$11</formula1>
    </dataValidation>
    <dataValidation type="list" allowBlank="1" showInputMessage="1" showErrorMessage="1" sqref="W1 AC2 W3 W67:W71 AC4:AC66">
      <formula1>"三好学生,三好学生标兵,优秀学生干部"</formula1>
    </dataValidation>
    <dataValidation type="list" allowBlank="1" showInputMessage="1" showErrorMessage="1" sqref="AA39">
      <formula1>"一等奖学金,二等奖学金,三等奖学金,课程考核不合格,德育分未达标,体育成绩不合格,违纪"</formula1>
    </dataValidation>
    <dataValidation type="list" allowBlank="1" showInputMessage="1" showErrorMessage="1" sqref="Y5:Y66">
      <formula1>"是,否"</formula1>
    </dataValidation>
    <dataValidation type="list" allowBlank="1" showInputMessage="1" showErrorMessage="1" sqref="AB5:AB9 AB35:AB37">
      <formula1>"学业进步奖,研究与创新奖,道德风尚奖,文体活动奖,社会工作奖"</formula1>
    </dataValidation>
    <dataValidation type="list" allowBlank="1" showInputMessage="1" showErrorMessage="1" sqref="AB38:AB66">
      <formula1>$CQ$8:$CQ$9</formula1>
    </dataValidation>
  </dataValidations>
  <pageMargins left="0.7" right="0.7" top="0.75" bottom="0.75" header="0.3" footer="0.3"/>
  <pageSetup paperSize="9" scale="4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36"/>
  <sheetViews>
    <sheetView tabSelected="1" view="pageBreakPreview" zoomScaleNormal="100" workbookViewId="0">
      <selection activeCell="E17" sqref="E17"/>
    </sheetView>
  </sheetViews>
  <sheetFormatPr defaultColWidth="10" defaultRowHeight="14.25"/>
  <cols>
    <col min="2" max="2" width="14" customWidth="1"/>
  </cols>
  <sheetData>
    <row r="1" spans="1:30">
      <c r="A1" s="1" t="s">
        <v>0</v>
      </c>
      <c r="B1" s="1"/>
      <c r="C1" s="2"/>
      <c r="D1" s="3"/>
      <c r="E1" s="3"/>
      <c r="F1" s="3"/>
      <c r="G1" s="4"/>
      <c r="H1" s="5"/>
      <c r="I1" s="6"/>
      <c r="J1" s="4"/>
      <c r="K1" s="5"/>
      <c r="L1" s="5"/>
      <c r="M1" s="4"/>
      <c r="N1" s="5"/>
      <c r="O1" s="4"/>
      <c r="P1" s="4"/>
      <c r="Q1" s="4"/>
      <c r="R1" s="5"/>
      <c r="S1" s="7"/>
      <c r="T1" s="2"/>
      <c r="U1" s="5"/>
      <c r="V1" s="5"/>
      <c r="W1" s="5"/>
      <c r="X1" s="3"/>
      <c r="Y1" s="3"/>
      <c r="Z1" s="3"/>
      <c r="AA1" s="3"/>
      <c r="AB1" s="3"/>
      <c r="AC1" s="3"/>
      <c r="AD1" s="3"/>
    </row>
    <row r="2" ht="18.75" spans="1:30">
      <c r="C2" s="8"/>
      <c r="D2" s="8"/>
      <c r="E2" s="8"/>
      <c r="F2" s="8"/>
      <c r="G2" s="9"/>
      <c r="H2" s="9"/>
      <c r="K2" s="8" t="s">
        <v>368</v>
      </c>
      <c r="L2" s="8"/>
      <c r="M2" s="9"/>
      <c r="N2" s="8"/>
      <c r="O2" s="9"/>
      <c r="P2" s="9"/>
      <c r="Q2" s="9"/>
      <c r="S2" s="9"/>
      <c r="T2" s="9"/>
      <c r="U2" s="9"/>
      <c r="V2" s="8"/>
      <c r="W2" s="8"/>
      <c r="X2" s="10"/>
      <c r="Y2" s="10"/>
      <c r="Z2" s="10"/>
      <c r="AA2" s="10"/>
      <c r="AB2" s="10"/>
      <c r="AC2" s="10"/>
      <c r="AD2" s="10"/>
    </row>
    <row r="3" ht="15.75" spans="1:30">
      <c r="A3" s="11" t="s">
        <v>2</v>
      </c>
      <c r="B3" s="11"/>
      <c r="C3" s="11" t="s">
        <v>3</v>
      </c>
      <c r="D3" s="12"/>
      <c r="E3" s="12"/>
      <c r="F3" s="12"/>
      <c r="G3" s="13"/>
      <c r="H3" s="13"/>
      <c r="I3" s="14"/>
      <c r="J3" s="12"/>
      <c r="K3" s="12"/>
      <c r="L3" s="12"/>
      <c r="M3" s="13"/>
      <c r="N3" s="12"/>
      <c r="O3" s="13"/>
      <c r="P3" s="13"/>
      <c r="Q3" s="15"/>
      <c r="R3" s="13"/>
      <c r="S3" s="16"/>
      <c r="T3" s="13"/>
      <c r="U3" s="13"/>
      <c r="V3" s="17"/>
      <c r="W3" s="18"/>
      <c r="X3" s="11" t="s">
        <v>4</v>
      </c>
      <c r="Y3" s="18"/>
      <c r="Z3" s="18"/>
      <c r="AA3" s="18"/>
      <c r="AB3" s="18"/>
      <c r="AC3" s="18"/>
      <c r="AD3" s="18"/>
    </row>
    <row r="4" ht="27" spans="1:30">
      <c r="A4" s="19" t="s">
        <v>5</v>
      </c>
      <c r="B4" s="19" t="s">
        <v>6</v>
      </c>
      <c r="C4" s="20" t="s">
        <v>7</v>
      </c>
      <c r="D4" s="19" t="s">
        <v>8</v>
      </c>
      <c r="E4" s="19" t="s">
        <v>9</v>
      </c>
      <c r="F4" s="19" t="s">
        <v>10</v>
      </c>
      <c r="G4" s="21" t="s">
        <v>11</v>
      </c>
      <c r="H4" s="20" t="s">
        <v>12</v>
      </c>
      <c r="I4" s="22" t="s">
        <v>13</v>
      </c>
      <c r="J4" s="21" t="s">
        <v>14</v>
      </c>
      <c r="K4" s="20" t="s">
        <v>15</v>
      </c>
      <c r="L4" s="20" t="s">
        <v>16</v>
      </c>
      <c r="M4" s="21" t="s">
        <v>17</v>
      </c>
      <c r="N4" s="20" t="s">
        <v>18</v>
      </c>
      <c r="O4" s="21" t="s">
        <v>19</v>
      </c>
      <c r="P4" s="21" t="s">
        <v>20</v>
      </c>
      <c r="Q4" s="20" t="s">
        <v>21</v>
      </c>
      <c r="R4" s="21" t="s">
        <v>22</v>
      </c>
      <c r="S4" s="21" t="s">
        <v>23</v>
      </c>
      <c r="T4" s="20" t="s">
        <v>24</v>
      </c>
      <c r="U4" s="21" t="s">
        <v>25</v>
      </c>
      <c r="V4" s="21" t="s">
        <v>26</v>
      </c>
      <c r="W4" s="21" t="s">
        <v>27</v>
      </c>
      <c r="X4" s="20" t="s">
        <v>28</v>
      </c>
      <c r="Y4" s="23" t="s">
        <v>29</v>
      </c>
      <c r="Z4" s="21" t="s">
        <v>30</v>
      </c>
      <c r="AA4" s="20" t="s">
        <v>31</v>
      </c>
      <c r="AB4" s="20" t="s">
        <v>32</v>
      </c>
      <c r="AC4" s="20" t="s">
        <v>33</v>
      </c>
      <c r="AD4" s="24" t="s">
        <v>34</v>
      </c>
    </row>
    <row r="5" spans="1:30">
      <c r="A5" s="25" t="s">
        <v>35</v>
      </c>
      <c r="B5" s="25" t="s">
        <v>369</v>
      </c>
      <c r="C5" s="26">
        <v>2025</v>
      </c>
      <c r="D5" s="25" t="s">
        <v>370</v>
      </c>
      <c r="E5" s="27">
        <v>2506110299</v>
      </c>
      <c r="F5" s="28" t="s">
        <v>371</v>
      </c>
      <c r="G5" s="29">
        <v>85</v>
      </c>
      <c r="H5" s="30">
        <v>2.4</v>
      </c>
      <c r="I5" s="31">
        <f>G5+H5</f>
        <v>87.4</v>
      </c>
      <c r="J5" s="32">
        <v>90.87013</v>
      </c>
      <c r="K5" s="32">
        <v>1</v>
      </c>
      <c r="L5" s="32">
        <f t="shared" ref="L5:L31" si="0">J5+K5</f>
        <v>91.87013</v>
      </c>
      <c r="M5" s="33">
        <v>89</v>
      </c>
      <c r="N5" s="30">
        <v>1.25</v>
      </c>
      <c r="O5" s="34">
        <v>90.25</v>
      </c>
      <c r="P5" s="29">
        <v>60</v>
      </c>
      <c r="Q5" s="29">
        <v>0.65</v>
      </c>
      <c r="R5" s="34">
        <f>P5+Q5</f>
        <v>60.65</v>
      </c>
      <c r="S5" s="29">
        <v>60</v>
      </c>
      <c r="T5" s="30">
        <v>18.5</v>
      </c>
      <c r="U5" s="34">
        <f>S5+T5</f>
        <v>78.5</v>
      </c>
      <c r="V5" s="35">
        <f t="shared" ref="V5:V31" si="1">I5*0.1+L5*0.75+O5*0.05+R5*0.05+U5*0.05</f>
        <v>89.1125975</v>
      </c>
      <c r="W5" s="25">
        <f t="shared" ref="W5:W31" si="2">_xlfn.RANK.EQ(V5,$V$5:$V$31,0)</f>
        <v>1</v>
      </c>
      <c r="X5" s="25">
        <f t="shared" ref="X5:X31" si="3">_xlfn.RANK.EQ(L5,$L$5:$L$31,0)</f>
        <v>2</v>
      </c>
      <c r="Y5" s="25" t="s">
        <v>40</v>
      </c>
      <c r="Z5" s="25">
        <v>27</v>
      </c>
      <c r="AA5" s="26" t="s">
        <v>41</v>
      </c>
      <c r="AB5" s="26"/>
      <c r="AC5" s="26"/>
      <c r="AD5" s="36"/>
    </row>
    <row r="6" spans="1:30">
      <c r="A6" s="25" t="s">
        <v>35</v>
      </c>
      <c r="B6" s="25" t="s">
        <v>369</v>
      </c>
      <c r="C6" s="26">
        <v>2025</v>
      </c>
      <c r="D6" s="25" t="s">
        <v>370</v>
      </c>
      <c r="E6" s="37">
        <v>2506110309</v>
      </c>
      <c r="F6" s="38" t="s">
        <v>372</v>
      </c>
      <c r="G6" s="39">
        <v>85</v>
      </c>
      <c r="H6" s="32">
        <v>0.6</v>
      </c>
      <c r="I6" s="40">
        <f>G6+H6</f>
        <v>85.6</v>
      </c>
      <c r="J6" s="32">
        <v>91.93506</v>
      </c>
      <c r="K6" s="32">
        <v>1</v>
      </c>
      <c r="L6" s="32">
        <f t="shared" si="0"/>
        <v>92.93506</v>
      </c>
      <c r="M6" s="41">
        <v>73.25</v>
      </c>
      <c r="N6" s="32">
        <v>0</v>
      </c>
      <c r="O6" s="42">
        <v>73.25</v>
      </c>
      <c r="P6" s="39">
        <v>60</v>
      </c>
      <c r="Q6" s="39">
        <v>0.35</v>
      </c>
      <c r="R6" s="42">
        <f>P6+Q6</f>
        <v>60.35</v>
      </c>
      <c r="S6" s="39">
        <v>60</v>
      </c>
      <c r="T6" s="32">
        <v>10.5</v>
      </c>
      <c r="U6" s="42">
        <f>S6+T6</f>
        <v>70.5</v>
      </c>
      <c r="V6" s="35">
        <f t="shared" si="1"/>
        <v>88.466295</v>
      </c>
      <c r="W6" s="25">
        <f t="shared" si="2"/>
        <v>2</v>
      </c>
      <c r="X6" s="25">
        <f t="shared" si="3"/>
        <v>1</v>
      </c>
      <c r="Y6" s="25" t="s">
        <v>40</v>
      </c>
      <c r="Z6" s="25">
        <v>27</v>
      </c>
      <c r="AA6" s="26" t="s">
        <v>50</v>
      </c>
      <c r="AB6" s="26"/>
      <c r="AC6" s="26"/>
      <c r="AD6" s="36"/>
    </row>
    <row r="7" spans="1:30">
      <c r="A7" s="25" t="s">
        <v>35</v>
      </c>
      <c r="B7" s="25" t="s">
        <v>369</v>
      </c>
      <c r="C7" s="26">
        <v>2025</v>
      </c>
      <c r="D7" s="25" t="s">
        <v>373</v>
      </c>
      <c r="E7" s="43">
        <v>2506110266</v>
      </c>
      <c r="F7" s="44" t="s">
        <v>374</v>
      </c>
      <c r="G7" s="45">
        <v>85</v>
      </c>
      <c r="H7" s="45">
        <v>1</v>
      </c>
      <c r="I7" s="40">
        <v>86</v>
      </c>
      <c r="J7" s="39">
        <v>90.82</v>
      </c>
      <c r="K7" s="39">
        <v>1</v>
      </c>
      <c r="L7" s="39">
        <f t="shared" si="0"/>
        <v>91.82</v>
      </c>
      <c r="M7" s="46">
        <v>78.65</v>
      </c>
      <c r="N7" s="47">
        <v>0</v>
      </c>
      <c r="O7" s="48">
        <v>78.65</v>
      </c>
      <c r="P7" s="45">
        <v>60</v>
      </c>
      <c r="Q7" s="45">
        <v>0.75</v>
      </c>
      <c r="R7" s="48">
        <v>60.75</v>
      </c>
      <c r="S7" s="45">
        <v>60</v>
      </c>
      <c r="T7" s="45">
        <v>19.5</v>
      </c>
      <c r="U7" s="48">
        <v>79.5</v>
      </c>
      <c r="V7" s="35">
        <f t="shared" si="1"/>
        <v>88.41</v>
      </c>
      <c r="W7" s="25">
        <f t="shared" si="2"/>
        <v>3</v>
      </c>
      <c r="X7" s="25">
        <f t="shared" si="3"/>
        <v>3</v>
      </c>
      <c r="Y7" s="25" t="s">
        <v>40</v>
      </c>
      <c r="Z7" s="25">
        <v>27</v>
      </c>
      <c r="AA7" s="26" t="s">
        <v>50</v>
      </c>
      <c r="AB7" s="26"/>
      <c r="AC7" s="26"/>
      <c r="AD7" s="36"/>
    </row>
    <row r="8" spans="1:30">
      <c r="A8" s="25" t="s">
        <v>35</v>
      </c>
      <c r="B8" s="25" t="s">
        <v>369</v>
      </c>
      <c r="C8" s="26">
        <v>2025</v>
      </c>
      <c r="D8" s="25" t="s">
        <v>370</v>
      </c>
      <c r="E8" s="37">
        <v>2506110295</v>
      </c>
      <c r="F8" s="38" t="s">
        <v>375</v>
      </c>
      <c r="G8" s="39">
        <v>85</v>
      </c>
      <c r="H8" s="32">
        <v>0.2</v>
      </c>
      <c r="I8" s="40">
        <f>G8+H8</f>
        <v>85.2</v>
      </c>
      <c r="J8" s="32">
        <v>89.12987</v>
      </c>
      <c r="K8" s="32">
        <v>1</v>
      </c>
      <c r="L8" s="32">
        <f t="shared" si="0"/>
        <v>90.12987</v>
      </c>
      <c r="M8" s="46">
        <v>75.5</v>
      </c>
      <c r="N8" s="32">
        <v>0</v>
      </c>
      <c r="O8" s="40">
        <v>75.5</v>
      </c>
      <c r="P8" s="39">
        <v>60</v>
      </c>
      <c r="Q8" s="39">
        <v>0.35</v>
      </c>
      <c r="R8" s="42">
        <f>P8+Q8</f>
        <v>60.35</v>
      </c>
      <c r="S8" s="39">
        <v>60</v>
      </c>
      <c r="T8" s="32">
        <v>10</v>
      </c>
      <c r="U8" s="42">
        <f>S8+T8</f>
        <v>70</v>
      </c>
      <c r="V8" s="35">
        <f t="shared" si="1"/>
        <v>86.4099025</v>
      </c>
      <c r="W8" s="25">
        <f t="shared" si="2"/>
        <v>4</v>
      </c>
      <c r="X8" s="25">
        <f t="shared" si="3"/>
        <v>4</v>
      </c>
      <c r="Y8" s="25" t="s">
        <v>40</v>
      </c>
      <c r="Z8" s="25">
        <v>27</v>
      </c>
      <c r="AA8" s="26" t="s">
        <v>50</v>
      </c>
      <c r="AB8" s="26"/>
      <c r="AC8" s="26"/>
      <c r="AD8" s="36"/>
    </row>
    <row r="9" spans="1:30">
      <c r="A9" s="25" t="s">
        <v>35</v>
      </c>
      <c r="B9" s="25" t="s">
        <v>369</v>
      </c>
      <c r="C9" s="26">
        <v>2025</v>
      </c>
      <c r="D9" s="25" t="s">
        <v>370</v>
      </c>
      <c r="E9" s="37">
        <v>2506110315</v>
      </c>
      <c r="F9" s="38" t="s">
        <v>376</v>
      </c>
      <c r="G9" s="39">
        <v>85</v>
      </c>
      <c r="H9" s="32">
        <v>5.7</v>
      </c>
      <c r="I9" s="40">
        <f>G9+H9</f>
        <v>90.7</v>
      </c>
      <c r="J9" s="32">
        <v>88.14286</v>
      </c>
      <c r="K9" s="32">
        <v>1</v>
      </c>
      <c r="L9" s="32">
        <f t="shared" si="0"/>
        <v>89.14286</v>
      </c>
      <c r="M9" s="41">
        <v>77</v>
      </c>
      <c r="N9" s="32">
        <v>0</v>
      </c>
      <c r="O9" s="42">
        <v>77</v>
      </c>
      <c r="P9" s="39">
        <v>60</v>
      </c>
      <c r="Q9" s="39">
        <v>0.35</v>
      </c>
      <c r="R9" s="42">
        <f>P9+Q9</f>
        <v>60.35</v>
      </c>
      <c r="S9" s="39">
        <v>60</v>
      </c>
      <c r="T9" s="32">
        <v>7</v>
      </c>
      <c r="U9" s="42">
        <f>S9+T9</f>
        <v>67</v>
      </c>
      <c r="V9" s="35">
        <f t="shared" si="1"/>
        <v>86.144645</v>
      </c>
      <c r="W9" s="25">
        <f t="shared" si="2"/>
        <v>5</v>
      </c>
      <c r="X9" s="25">
        <f t="shared" si="3"/>
        <v>7</v>
      </c>
      <c r="Y9" s="25" t="s">
        <v>40</v>
      </c>
      <c r="Z9" s="25">
        <v>27</v>
      </c>
      <c r="AA9" s="26" t="s">
        <v>68</v>
      </c>
      <c r="AB9" s="26"/>
      <c r="AC9" s="26"/>
      <c r="AD9" s="36"/>
    </row>
    <row r="10" spans="1:30">
      <c r="A10" s="25" t="s">
        <v>35</v>
      </c>
      <c r="B10" s="25" t="s">
        <v>369</v>
      </c>
      <c r="C10" s="26">
        <v>2025</v>
      </c>
      <c r="D10" s="25" t="s">
        <v>370</v>
      </c>
      <c r="E10" s="37">
        <v>2506110300</v>
      </c>
      <c r="F10" s="38" t="s">
        <v>377</v>
      </c>
      <c r="G10" s="39">
        <v>85</v>
      </c>
      <c r="H10" s="32">
        <v>0.7</v>
      </c>
      <c r="I10" s="40">
        <f>G10+H10</f>
        <v>85.7</v>
      </c>
      <c r="J10" s="32">
        <v>88.66234</v>
      </c>
      <c r="K10" s="32">
        <v>1</v>
      </c>
      <c r="L10" s="32">
        <f t="shared" si="0"/>
        <v>89.66234</v>
      </c>
      <c r="M10" s="41">
        <v>67.25</v>
      </c>
      <c r="N10" s="32">
        <v>0</v>
      </c>
      <c r="O10" s="42">
        <v>67.25</v>
      </c>
      <c r="P10" s="39">
        <v>60</v>
      </c>
      <c r="Q10" s="39">
        <v>0.35</v>
      </c>
      <c r="R10" s="42">
        <f>P10+Q10</f>
        <v>60.35</v>
      </c>
      <c r="S10" s="39">
        <v>60</v>
      </c>
      <c r="T10" s="32">
        <v>16</v>
      </c>
      <c r="U10" s="42">
        <f>S10+T10</f>
        <v>76</v>
      </c>
      <c r="V10" s="35">
        <f t="shared" si="1"/>
        <v>85.996755</v>
      </c>
      <c r="W10" s="25">
        <f t="shared" si="2"/>
        <v>6</v>
      </c>
      <c r="X10" s="25">
        <f t="shared" si="3"/>
        <v>5</v>
      </c>
      <c r="Y10" s="25" t="s">
        <v>40</v>
      </c>
      <c r="Z10" s="25">
        <v>27</v>
      </c>
      <c r="AA10" s="26" t="s">
        <v>68</v>
      </c>
      <c r="AB10" s="26"/>
      <c r="AC10" s="26"/>
      <c r="AD10" s="36"/>
    </row>
    <row r="11" spans="1:30">
      <c r="A11" s="25" t="s">
        <v>35</v>
      </c>
      <c r="B11" s="25" t="s">
        <v>369</v>
      </c>
      <c r="C11" s="26">
        <v>2025</v>
      </c>
      <c r="D11" s="25" t="s">
        <v>370</v>
      </c>
      <c r="E11" s="37">
        <v>2506110297</v>
      </c>
      <c r="F11" s="38" t="s">
        <v>378</v>
      </c>
      <c r="G11" s="39">
        <v>85</v>
      </c>
      <c r="H11" s="32">
        <v>0.6</v>
      </c>
      <c r="I11" s="40">
        <f>G11+H11</f>
        <v>85.6</v>
      </c>
      <c r="J11" s="32">
        <v>88.42857</v>
      </c>
      <c r="K11" s="32">
        <v>1</v>
      </c>
      <c r="L11" s="32">
        <f t="shared" si="0"/>
        <v>89.42857</v>
      </c>
      <c r="M11" s="41">
        <v>76.5</v>
      </c>
      <c r="N11" s="32">
        <v>0</v>
      </c>
      <c r="O11" s="42">
        <v>76.5</v>
      </c>
      <c r="P11" s="39">
        <v>60</v>
      </c>
      <c r="Q11" s="39">
        <v>0.35</v>
      </c>
      <c r="R11" s="42">
        <f>P11+Q11</f>
        <v>60.35</v>
      </c>
      <c r="S11" s="39">
        <v>60</v>
      </c>
      <c r="T11" s="32">
        <v>7.45</v>
      </c>
      <c r="U11" s="42">
        <f>S11+T11</f>
        <v>67.45</v>
      </c>
      <c r="V11" s="35">
        <f t="shared" si="1"/>
        <v>85.8464275</v>
      </c>
      <c r="W11" s="25">
        <f t="shared" si="2"/>
        <v>7</v>
      </c>
      <c r="X11" s="25">
        <f t="shared" si="3"/>
        <v>6</v>
      </c>
      <c r="Y11" s="25" t="s">
        <v>40</v>
      </c>
      <c r="Z11" s="25">
        <v>27</v>
      </c>
      <c r="AA11" s="26" t="s">
        <v>68</v>
      </c>
      <c r="AB11" s="26"/>
      <c r="AC11" s="26"/>
      <c r="AD11" s="36"/>
    </row>
    <row r="12" spans="1:30">
      <c r="A12" s="25" t="s">
        <v>35</v>
      </c>
      <c r="B12" s="25" t="s">
        <v>369</v>
      </c>
      <c r="C12" s="26">
        <v>2025</v>
      </c>
      <c r="D12" s="25" t="s">
        <v>373</v>
      </c>
      <c r="E12" s="43">
        <v>2506110267</v>
      </c>
      <c r="F12" s="44" t="s">
        <v>379</v>
      </c>
      <c r="G12" s="45">
        <v>85</v>
      </c>
      <c r="H12" s="45">
        <v>2.1</v>
      </c>
      <c r="I12" s="40">
        <v>87.1</v>
      </c>
      <c r="J12" s="39">
        <v>87.1</v>
      </c>
      <c r="K12" s="39">
        <v>0</v>
      </c>
      <c r="L12" s="39">
        <f t="shared" si="0"/>
        <v>87.1</v>
      </c>
      <c r="M12" s="46">
        <v>72.95</v>
      </c>
      <c r="N12" s="47">
        <v>0</v>
      </c>
      <c r="O12" s="48">
        <v>72.95</v>
      </c>
      <c r="P12" s="45">
        <v>60</v>
      </c>
      <c r="Q12" s="45">
        <v>0.55</v>
      </c>
      <c r="R12" s="48">
        <v>60.55</v>
      </c>
      <c r="S12" s="45">
        <v>60</v>
      </c>
      <c r="T12" s="45">
        <v>22.01</v>
      </c>
      <c r="U12" s="48">
        <v>82.01</v>
      </c>
      <c r="V12" s="35">
        <f t="shared" si="1"/>
        <v>84.8105</v>
      </c>
      <c r="W12" s="25">
        <f t="shared" si="2"/>
        <v>8</v>
      </c>
      <c r="X12" s="25">
        <f t="shared" si="3"/>
        <v>13</v>
      </c>
      <c r="Y12" s="25" t="s">
        <v>40</v>
      </c>
      <c r="Z12" s="25">
        <v>27</v>
      </c>
      <c r="AA12" s="26" t="s">
        <v>68</v>
      </c>
      <c r="AB12" s="26"/>
      <c r="AC12" s="26"/>
      <c r="AD12" s="36"/>
    </row>
    <row r="13" spans="1:30">
      <c r="A13" s="25" t="s">
        <v>35</v>
      </c>
      <c r="B13" s="25" t="s">
        <v>369</v>
      </c>
      <c r="C13" s="26">
        <v>2025</v>
      </c>
      <c r="D13" s="25" t="s">
        <v>373</v>
      </c>
      <c r="E13" s="43">
        <v>2506110269</v>
      </c>
      <c r="F13" s="44" t="s">
        <v>380</v>
      </c>
      <c r="G13" s="45">
        <v>85</v>
      </c>
      <c r="H13" s="45">
        <v>0.1</v>
      </c>
      <c r="I13" s="40">
        <v>85.1</v>
      </c>
      <c r="J13" s="39">
        <v>87.75</v>
      </c>
      <c r="K13" s="39">
        <v>1</v>
      </c>
      <c r="L13" s="39">
        <f t="shared" si="0"/>
        <v>88.75</v>
      </c>
      <c r="M13" s="46">
        <v>69.9</v>
      </c>
      <c r="N13" s="47">
        <v>0</v>
      </c>
      <c r="O13" s="48">
        <v>69.9</v>
      </c>
      <c r="P13" s="45">
        <v>60</v>
      </c>
      <c r="Q13" s="45">
        <v>0.55</v>
      </c>
      <c r="R13" s="48">
        <v>60.55</v>
      </c>
      <c r="S13" s="45">
        <v>60</v>
      </c>
      <c r="T13" s="45">
        <v>1</v>
      </c>
      <c r="U13" s="48">
        <v>61</v>
      </c>
      <c r="V13" s="35">
        <f t="shared" si="1"/>
        <v>84.645</v>
      </c>
      <c r="W13" s="25">
        <f t="shared" si="2"/>
        <v>9</v>
      </c>
      <c r="X13" s="25">
        <f t="shared" si="3"/>
        <v>8</v>
      </c>
      <c r="Y13" s="25" t="s">
        <v>40</v>
      </c>
      <c r="Z13" s="25">
        <v>27</v>
      </c>
      <c r="AA13" s="26" t="s">
        <v>68</v>
      </c>
      <c r="AB13" s="26"/>
      <c r="AC13" s="26"/>
      <c r="AD13" s="36"/>
    </row>
    <row r="14" spans="1:30">
      <c r="A14" s="25" t="s">
        <v>35</v>
      </c>
      <c r="B14" s="25" t="s">
        <v>369</v>
      </c>
      <c r="C14" s="26">
        <v>2025</v>
      </c>
      <c r="D14" s="25" t="s">
        <v>373</v>
      </c>
      <c r="E14" s="43">
        <v>2506110278</v>
      </c>
      <c r="F14" s="44" t="s">
        <v>381</v>
      </c>
      <c r="G14" s="45">
        <v>85</v>
      </c>
      <c r="H14" s="45">
        <v>0.6</v>
      </c>
      <c r="I14" s="40">
        <v>85.6</v>
      </c>
      <c r="J14" s="35">
        <v>85.6</v>
      </c>
      <c r="K14" s="39">
        <v>1</v>
      </c>
      <c r="L14" s="39">
        <f t="shared" si="0"/>
        <v>86.6</v>
      </c>
      <c r="M14" s="46">
        <v>89.6</v>
      </c>
      <c r="N14" s="47">
        <v>0</v>
      </c>
      <c r="O14" s="48">
        <v>89.6</v>
      </c>
      <c r="P14" s="45">
        <v>60</v>
      </c>
      <c r="Q14" s="45">
        <v>0.8</v>
      </c>
      <c r="R14" s="48">
        <v>60.8</v>
      </c>
      <c r="S14" s="45">
        <v>60</v>
      </c>
      <c r="T14" s="45">
        <v>10.505</v>
      </c>
      <c r="U14" s="48">
        <v>70.505</v>
      </c>
      <c r="V14" s="35">
        <f t="shared" si="1"/>
        <v>84.55525</v>
      </c>
      <c r="W14" s="25">
        <f t="shared" si="2"/>
        <v>10</v>
      </c>
      <c r="X14" s="25">
        <f t="shared" si="3"/>
        <v>14</v>
      </c>
      <c r="Y14" s="25" t="s">
        <v>40</v>
      </c>
      <c r="Z14" s="25">
        <v>27</v>
      </c>
      <c r="AA14" s="26" t="s">
        <v>68</v>
      </c>
      <c r="AB14" s="26"/>
      <c r="AC14" s="26"/>
      <c r="AD14" s="36"/>
    </row>
    <row r="15" spans="1:30">
      <c r="A15" s="25" t="s">
        <v>35</v>
      </c>
      <c r="B15" s="25" t="s">
        <v>369</v>
      </c>
      <c r="C15" s="26">
        <v>2025</v>
      </c>
      <c r="D15" s="25" t="s">
        <v>373</v>
      </c>
      <c r="E15" s="43">
        <v>2506110281</v>
      </c>
      <c r="F15" s="44" t="s">
        <v>382</v>
      </c>
      <c r="G15" s="45">
        <v>85</v>
      </c>
      <c r="H15" s="45">
        <v>0</v>
      </c>
      <c r="I15" s="40">
        <v>85</v>
      </c>
      <c r="J15" s="39">
        <v>87.91</v>
      </c>
      <c r="K15" s="39">
        <v>0</v>
      </c>
      <c r="L15" s="39">
        <f t="shared" si="0"/>
        <v>87.91</v>
      </c>
      <c r="M15" s="46">
        <v>80.1</v>
      </c>
      <c r="N15" s="47">
        <v>0</v>
      </c>
      <c r="O15" s="48">
        <v>80.1</v>
      </c>
      <c r="P15" s="45">
        <v>60</v>
      </c>
      <c r="Q15" s="45">
        <v>0.2</v>
      </c>
      <c r="R15" s="48">
        <v>60.2</v>
      </c>
      <c r="S15" s="45">
        <v>60</v>
      </c>
      <c r="T15" s="45">
        <v>0.5</v>
      </c>
      <c r="U15" s="48">
        <v>60.5</v>
      </c>
      <c r="V15" s="35">
        <f t="shared" si="1"/>
        <v>84.4725</v>
      </c>
      <c r="W15" s="25">
        <f t="shared" si="2"/>
        <v>11</v>
      </c>
      <c r="X15" s="25">
        <f t="shared" si="3"/>
        <v>10</v>
      </c>
      <c r="Y15" s="25" t="s">
        <v>40</v>
      </c>
      <c r="Z15" s="25">
        <v>27</v>
      </c>
      <c r="AA15" s="26" t="s">
        <v>68</v>
      </c>
      <c r="AB15" s="26"/>
      <c r="AC15" s="26"/>
      <c r="AD15" s="36"/>
    </row>
    <row r="16" spans="1:30">
      <c r="A16" s="25" t="s">
        <v>35</v>
      </c>
      <c r="B16" s="25" t="s">
        <v>369</v>
      </c>
      <c r="C16" s="26">
        <v>2025</v>
      </c>
      <c r="D16" s="25" t="s">
        <v>373</v>
      </c>
      <c r="E16" s="43">
        <v>2506110282</v>
      </c>
      <c r="F16" s="44" t="s">
        <v>383</v>
      </c>
      <c r="G16" s="45">
        <v>85</v>
      </c>
      <c r="H16" s="45">
        <v>0.6</v>
      </c>
      <c r="I16" s="40">
        <v>85.6</v>
      </c>
      <c r="J16" s="39">
        <v>86.4</v>
      </c>
      <c r="K16" s="39">
        <v>1</v>
      </c>
      <c r="L16" s="39">
        <f t="shared" si="0"/>
        <v>87.4</v>
      </c>
      <c r="M16" s="46">
        <v>85.3</v>
      </c>
      <c r="N16" s="47">
        <v>0</v>
      </c>
      <c r="O16" s="48">
        <v>85.3</v>
      </c>
      <c r="P16" s="45">
        <v>60</v>
      </c>
      <c r="Q16" s="45">
        <v>0.55</v>
      </c>
      <c r="R16" s="48">
        <v>60.55</v>
      </c>
      <c r="S16" s="45">
        <v>60</v>
      </c>
      <c r="T16" s="45">
        <v>0</v>
      </c>
      <c r="U16" s="48">
        <v>60</v>
      </c>
      <c r="V16" s="35">
        <f t="shared" si="1"/>
        <v>84.4025</v>
      </c>
      <c r="W16" s="25">
        <f t="shared" si="2"/>
        <v>12</v>
      </c>
      <c r="X16" s="25">
        <f t="shared" si="3"/>
        <v>12</v>
      </c>
      <c r="Y16" s="25" t="s">
        <v>40</v>
      </c>
      <c r="Z16" s="25">
        <v>27</v>
      </c>
      <c r="AA16" s="26"/>
      <c r="AB16" s="26"/>
      <c r="AC16" s="26"/>
      <c r="AD16" s="36"/>
    </row>
    <row r="17" spans="1:30">
      <c r="A17" s="25" t="s">
        <v>35</v>
      </c>
      <c r="B17" s="25" t="s">
        <v>369</v>
      </c>
      <c r="C17" s="26">
        <v>2025</v>
      </c>
      <c r="D17" s="25" t="s">
        <v>373</v>
      </c>
      <c r="E17" s="43">
        <v>2506110279</v>
      </c>
      <c r="F17" s="44" t="s">
        <v>384</v>
      </c>
      <c r="G17" s="45">
        <v>85</v>
      </c>
      <c r="H17" s="45">
        <v>0.1</v>
      </c>
      <c r="I17" s="40">
        <v>85.1</v>
      </c>
      <c r="J17" s="39">
        <v>86.92</v>
      </c>
      <c r="K17" s="39">
        <v>1</v>
      </c>
      <c r="L17" s="39">
        <f t="shared" si="0"/>
        <v>87.92</v>
      </c>
      <c r="M17" s="46">
        <v>73.75</v>
      </c>
      <c r="N17" s="47">
        <v>0</v>
      </c>
      <c r="O17" s="48">
        <v>73.75</v>
      </c>
      <c r="P17" s="45">
        <v>60</v>
      </c>
      <c r="Q17" s="45">
        <v>0.55</v>
      </c>
      <c r="R17" s="48">
        <v>60.55</v>
      </c>
      <c r="S17" s="45">
        <v>60</v>
      </c>
      <c r="T17" s="45">
        <v>0.5</v>
      </c>
      <c r="U17" s="48">
        <v>60.5</v>
      </c>
      <c r="V17" s="35">
        <f t="shared" si="1"/>
        <v>84.19</v>
      </c>
      <c r="W17" s="25">
        <f t="shared" si="2"/>
        <v>13</v>
      </c>
      <c r="X17" s="25">
        <f t="shared" si="3"/>
        <v>9</v>
      </c>
      <c r="Y17" s="25" t="s">
        <v>40</v>
      </c>
      <c r="Z17" s="25">
        <v>27</v>
      </c>
      <c r="AA17" s="26"/>
      <c r="AB17" s="26"/>
      <c r="AC17" s="26"/>
      <c r="AD17" s="36"/>
    </row>
    <row r="18" spans="1:30">
      <c r="A18" s="25" t="s">
        <v>35</v>
      </c>
      <c r="B18" s="25" t="s">
        <v>369</v>
      </c>
      <c r="C18" s="26">
        <v>2025</v>
      </c>
      <c r="D18" s="25" t="s">
        <v>370</v>
      </c>
      <c r="E18" s="49">
        <v>2506110321</v>
      </c>
      <c r="F18" s="50" t="s">
        <v>385</v>
      </c>
      <c r="G18" s="51">
        <v>85</v>
      </c>
      <c r="H18" s="52">
        <v>0.1</v>
      </c>
      <c r="I18" s="53">
        <f>G18+H18</f>
        <v>85.1</v>
      </c>
      <c r="J18" s="32">
        <v>86.68831</v>
      </c>
      <c r="K18" s="32">
        <v>1</v>
      </c>
      <c r="L18" s="32">
        <f t="shared" si="0"/>
        <v>87.68831</v>
      </c>
      <c r="M18" s="54">
        <v>74</v>
      </c>
      <c r="N18" s="52">
        <v>0</v>
      </c>
      <c r="O18" s="55">
        <v>74</v>
      </c>
      <c r="P18" s="51">
        <v>60</v>
      </c>
      <c r="Q18" s="51">
        <v>0.35</v>
      </c>
      <c r="R18" s="55">
        <f>P18+Q18</f>
        <v>60.35</v>
      </c>
      <c r="S18" s="51">
        <v>60</v>
      </c>
      <c r="T18" s="52">
        <v>0</v>
      </c>
      <c r="U18" s="55">
        <f>S18+T18</f>
        <v>60</v>
      </c>
      <c r="V18" s="35">
        <f t="shared" si="1"/>
        <v>83.9937325</v>
      </c>
      <c r="W18" s="25">
        <f t="shared" si="2"/>
        <v>14</v>
      </c>
      <c r="X18" s="25">
        <f t="shared" si="3"/>
        <v>11</v>
      </c>
      <c r="Y18" s="25" t="s">
        <v>40</v>
      </c>
      <c r="Z18" s="25">
        <v>27</v>
      </c>
      <c r="AA18" s="26"/>
      <c r="AB18" s="26"/>
      <c r="AC18" s="26"/>
      <c r="AD18" s="36"/>
    </row>
    <row r="19" spans="1:30">
      <c r="A19" s="25" t="s">
        <v>35</v>
      </c>
      <c r="B19" s="25" t="s">
        <v>369</v>
      </c>
      <c r="C19" s="26">
        <v>2025</v>
      </c>
      <c r="D19" s="25" t="s">
        <v>373</v>
      </c>
      <c r="E19" s="56">
        <v>2506110262</v>
      </c>
      <c r="F19" s="56" t="s">
        <v>386</v>
      </c>
      <c r="G19" s="45">
        <v>85</v>
      </c>
      <c r="H19" s="45">
        <v>0.6</v>
      </c>
      <c r="I19" s="57">
        <v>85.6</v>
      </c>
      <c r="J19" s="39">
        <v>85.52</v>
      </c>
      <c r="K19" s="39">
        <v>1</v>
      </c>
      <c r="L19" s="39">
        <f t="shared" si="0"/>
        <v>86.52</v>
      </c>
      <c r="M19" s="45">
        <v>78.95</v>
      </c>
      <c r="N19" s="47">
        <v>0</v>
      </c>
      <c r="O19" s="45">
        <v>78.95</v>
      </c>
      <c r="P19" s="45">
        <v>60</v>
      </c>
      <c r="Q19" s="45">
        <v>0.55</v>
      </c>
      <c r="R19" s="45">
        <v>60.55</v>
      </c>
      <c r="S19" s="45">
        <v>60</v>
      </c>
      <c r="T19" s="45">
        <v>10</v>
      </c>
      <c r="U19" s="48">
        <v>70</v>
      </c>
      <c r="V19" s="35">
        <f t="shared" si="1"/>
        <v>83.925</v>
      </c>
      <c r="W19" s="25">
        <f t="shared" si="2"/>
        <v>15</v>
      </c>
      <c r="X19" s="25">
        <f t="shared" si="3"/>
        <v>15</v>
      </c>
      <c r="Y19" s="25" t="s">
        <v>40</v>
      </c>
      <c r="Z19" s="25">
        <v>27</v>
      </c>
      <c r="AA19" s="26"/>
      <c r="AB19" s="26"/>
      <c r="AC19" s="26"/>
      <c r="AD19" s="36"/>
    </row>
    <row r="20" spans="1:30">
      <c r="A20" s="25" t="s">
        <v>35</v>
      </c>
      <c r="B20" s="25" t="s">
        <v>369</v>
      </c>
      <c r="C20" s="26">
        <v>2025</v>
      </c>
      <c r="D20" s="25" t="s">
        <v>373</v>
      </c>
      <c r="E20" s="56">
        <v>2506110264</v>
      </c>
      <c r="F20" s="56" t="s">
        <v>387</v>
      </c>
      <c r="G20" s="45">
        <v>85</v>
      </c>
      <c r="H20" s="45">
        <v>0.1</v>
      </c>
      <c r="I20" s="57">
        <v>85.1</v>
      </c>
      <c r="J20" s="39">
        <v>85.23</v>
      </c>
      <c r="K20" s="39">
        <v>1</v>
      </c>
      <c r="L20" s="39">
        <f t="shared" si="0"/>
        <v>86.23</v>
      </c>
      <c r="M20" s="45">
        <v>78.15</v>
      </c>
      <c r="N20" s="47">
        <v>0</v>
      </c>
      <c r="O20" s="45">
        <v>78.15</v>
      </c>
      <c r="P20" s="45">
        <v>60</v>
      </c>
      <c r="Q20" s="45">
        <v>0.55</v>
      </c>
      <c r="R20" s="45">
        <v>60.55</v>
      </c>
      <c r="S20" s="45">
        <v>60</v>
      </c>
      <c r="T20" s="45">
        <v>10.5</v>
      </c>
      <c r="U20" s="48">
        <v>70.5</v>
      </c>
      <c r="V20" s="35">
        <f t="shared" si="1"/>
        <v>83.6425</v>
      </c>
      <c r="W20" s="25">
        <f t="shared" si="2"/>
        <v>16</v>
      </c>
      <c r="X20" s="25">
        <f t="shared" si="3"/>
        <v>16</v>
      </c>
      <c r="Y20" s="25" t="s">
        <v>40</v>
      </c>
      <c r="Z20" s="25">
        <v>27</v>
      </c>
      <c r="AA20" s="26"/>
      <c r="AB20" s="26"/>
      <c r="AC20" s="26"/>
      <c r="AD20" s="36"/>
    </row>
    <row r="21" spans="1:30">
      <c r="A21" s="25" t="s">
        <v>35</v>
      </c>
      <c r="B21" s="25" t="s">
        <v>369</v>
      </c>
      <c r="C21" s="26">
        <v>2025</v>
      </c>
      <c r="D21" s="25" t="s">
        <v>370</v>
      </c>
      <c r="E21" s="25">
        <v>2506110310</v>
      </c>
      <c r="F21" s="25" t="s">
        <v>388</v>
      </c>
      <c r="G21" s="39">
        <v>85</v>
      </c>
      <c r="H21" s="32">
        <v>0</v>
      </c>
      <c r="I21" s="57">
        <f>G21+H21</f>
        <v>85</v>
      </c>
      <c r="J21" s="32">
        <v>84.63636</v>
      </c>
      <c r="K21" s="32">
        <v>1</v>
      </c>
      <c r="L21" s="32">
        <f t="shared" si="0"/>
        <v>85.63636</v>
      </c>
      <c r="M21" s="39">
        <v>74</v>
      </c>
      <c r="N21" s="32">
        <v>0</v>
      </c>
      <c r="O21" s="32">
        <v>74</v>
      </c>
      <c r="P21" s="39">
        <v>60</v>
      </c>
      <c r="Q21" s="39">
        <v>0.35</v>
      </c>
      <c r="R21" s="32">
        <f>P21+Q21</f>
        <v>60.35</v>
      </c>
      <c r="S21" s="39">
        <v>60</v>
      </c>
      <c r="T21" s="32">
        <v>6</v>
      </c>
      <c r="U21" s="42">
        <f>S21+T21</f>
        <v>66</v>
      </c>
      <c r="V21" s="35">
        <f t="shared" si="1"/>
        <v>82.74477</v>
      </c>
      <c r="W21" s="25">
        <f t="shared" si="2"/>
        <v>17</v>
      </c>
      <c r="X21" s="25">
        <f t="shared" si="3"/>
        <v>17</v>
      </c>
      <c r="Y21" s="25" t="s">
        <v>40</v>
      </c>
      <c r="Z21" s="25">
        <v>27</v>
      </c>
      <c r="AA21" s="26"/>
      <c r="AB21" s="26"/>
      <c r="AC21" s="26"/>
      <c r="AD21" s="36"/>
    </row>
    <row r="22" spans="1:30">
      <c r="A22" s="25" t="s">
        <v>35</v>
      </c>
      <c r="B22" s="25" t="s">
        <v>369</v>
      </c>
      <c r="C22" s="26">
        <v>2025</v>
      </c>
      <c r="D22" s="25" t="s">
        <v>370</v>
      </c>
      <c r="E22" s="25">
        <v>2506110311</v>
      </c>
      <c r="F22" s="25" t="s">
        <v>389</v>
      </c>
      <c r="G22" s="39">
        <v>85</v>
      </c>
      <c r="H22" s="32">
        <v>0.6</v>
      </c>
      <c r="I22" s="57">
        <f>G22+H22</f>
        <v>85.6</v>
      </c>
      <c r="J22" s="32">
        <v>84.8961</v>
      </c>
      <c r="K22" s="32">
        <v>0</v>
      </c>
      <c r="L22" s="32">
        <f t="shared" si="0"/>
        <v>84.8961</v>
      </c>
      <c r="M22" s="39">
        <v>86.75</v>
      </c>
      <c r="N22" s="32">
        <v>0</v>
      </c>
      <c r="O22" s="32">
        <v>86.75</v>
      </c>
      <c r="P22" s="39">
        <v>60</v>
      </c>
      <c r="Q22" s="39">
        <v>0.35</v>
      </c>
      <c r="R22" s="32">
        <f>P22+Q22</f>
        <v>60.35</v>
      </c>
      <c r="S22" s="39">
        <v>60</v>
      </c>
      <c r="T22" s="32">
        <v>0</v>
      </c>
      <c r="U22" s="42">
        <f>S22+T22</f>
        <v>60</v>
      </c>
      <c r="V22" s="35">
        <f t="shared" si="1"/>
        <v>82.587075</v>
      </c>
      <c r="W22" s="25">
        <f t="shared" si="2"/>
        <v>18</v>
      </c>
      <c r="X22" s="25">
        <f t="shared" si="3"/>
        <v>18</v>
      </c>
      <c r="Y22" s="25" t="s">
        <v>40</v>
      </c>
      <c r="Z22" s="25">
        <v>27</v>
      </c>
      <c r="AA22" s="26"/>
      <c r="AB22" s="26"/>
      <c r="AC22" s="26"/>
      <c r="AD22" s="36"/>
    </row>
    <row r="23" spans="1:30">
      <c r="A23" s="25" t="s">
        <v>35</v>
      </c>
      <c r="B23" s="25" t="s">
        <v>369</v>
      </c>
      <c r="C23" s="26">
        <v>2025</v>
      </c>
      <c r="D23" s="25" t="s">
        <v>373</v>
      </c>
      <c r="E23" s="56">
        <v>2506110273</v>
      </c>
      <c r="F23" s="56" t="s">
        <v>390</v>
      </c>
      <c r="G23" s="45">
        <v>85</v>
      </c>
      <c r="H23" s="45">
        <v>0.1</v>
      </c>
      <c r="I23" s="57">
        <v>85.1</v>
      </c>
      <c r="J23" s="39">
        <v>82.82</v>
      </c>
      <c r="K23" s="39">
        <v>1</v>
      </c>
      <c r="L23" s="39">
        <f t="shared" si="0"/>
        <v>83.82</v>
      </c>
      <c r="M23" s="45">
        <v>79.65</v>
      </c>
      <c r="N23" s="47">
        <v>0</v>
      </c>
      <c r="O23" s="45">
        <v>79.65</v>
      </c>
      <c r="P23" s="45">
        <v>60</v>
      </c>
      <c r="Q23" s="45">
        <v>0.55</v>
      </c>
      <c r="R23" s="45">
        <v>60.55</v>
      </c>
      <c r="S23" s="45">
        <v>60</v>
      </c>
      <c r="T23" s="45">
        <v>0.5</v>
      </c>
      <c r="U23" s="48">
        <v>60.5</v>
      </c>
      <c r="V23" s="35">
        <f t="shared" si="1"/>
        <v>81.41</v>
      </c>
      <c r="W23" s="25">
        <f t="shared" si="2"/>
        <v>19</v>
      </c>
      <c r="X23" s="25">
        <f t="shared" si="3"/>
        <v>19</v>
      </c>
      <c r="Y23" s="25" t="s">
        <v>40</v>
      </c>
      <c r="Z23" s="25">
        <v>27</v>
      </c>
      <c r="AA23" s="26"/>
      <c r="AB23" s="26"/>
      <c r="AC23" s="26"/>
      <c r="AD23" s="36"/>
    </row>
    <row r="24" spans="1:30">
      <c r="A24" s="25" t="s">
        <v>35</v>
      </c>
      <c r="B24" s="25" t="s">
        <v>369</v>
      </c>
      <c r="C24" s="26">
        <v>2025</v>
      </c>
      <c r="D24" s="25" t="s">
        <v>370</v>
      </c>
      <c r="E24" s="25">
        <v>2506110293</v>
      </c>
      <c r="F24" s="25" t="s">
        <v>391</v>
      </c>
      <c r="G24" s="39">
        <v>85</v>
      </c>
      <c r="H24" s="32">
        <v>0.2</v>
      </c>
      <c r="I24" s="57">
        <f>G24+H24</f>
        <v>85.2</v>
      </c>
      <c r="J24" s="32">
        <v>82.45455</v>
      </c>
      <c r="K24" s="32">
        <v>1</v>
      </c>
      <c r="L24" s="32">
        <f t="shared" si="0"/>
        <v>83.45455</v>
      </c>
      <c r="M24" s="39">
        <v>73.75</v>
      </c>
      <c r="N24" s="32">
        <v>0</v>
      </c>
      <c r="O24" s="32">
        <v>73.75</v>
      </c>
      <c r="P24" s="39">
        <v>60</v>
      </c>
      <c r="Q24" s="39">
        <v>0.35</v>
      </c>
      <c r="R24" s="32">
        <f>P24+Q24</f>
        <v>60.35</v>
      </c>
      <c r="S24" s="39">
        <v>60</v>
      </c>
      <c r="T24" s="32">
        <v>7.5</v>
      </c>
      <c r="U24" s="42">
        <f>S24+T24</f>
        <v>67.5</v>
      </c>
      <c r="V24" s="35">
        <f t="shared" si="1"/>
        <v>81.1909125</v>
      </c>
      <c r="W24" s="25">
        <f t="shared" si="2"/>
        <v>20</v>
      </c>
      <c r="X24" s="25">
        <f t="shared" si="3"/>
        <v>20</v>
      </c>
      <c r="Y24" s="25" t="s">
        <v>40</v>
      </c>
      <c r="Z24" s="25">
        <v>27</v>
      </c>
      <c r="AA24" s="26"/>
      <c r="AB24" s="26"/>
      <c r="AC24" s="26"/>
      <c r="AD24" s="36"/>
    </row>
    <row r="25" spans="1:30">
      <c r="A25" s="25" t="s">
        <v>35</v>
      </c>
      <c r="B25" s="25" t="s">
        <v>369</v>
      </c>
      <c r="C25" s="26">
        <v>2025</v>
      </c>
      <c r="D25" s="25" t="s">
        <v>373</v>
      </c>
      <c r="E25" s="56">
        <v>2506110270</v>
      </c>
      <c r="F25" s="56" t="s">
        <v>392</v>
      </c>
      <c r="G25" s="45">
        <v>85</v>
      </c>
      <c r="H25" s="45">
        <v>0.1</v>
      </c>
      <c r="I25" s="57">
        <v>85.1</v>
      </c>
      <c r="J25" s="39">
        <v>82.9</v>
      </c>
      <c r="K25" s="39">
        <v>0</v>
      </c>
      <c r="L25" s="39">
        <f t="shared" si="0"/>
        <v>82.9</v>
      </c>
      <c r="M25" s="45">
        <v>75.25</v>
      </c>
      <c r="N25" s="47">
        <v>0</v>
      </c>
      <c r="O25" s="45">
        <v>75.25</v>
      </c>
      <c r="P25" s="45">
        <v>60</v>
      </c>
      <c r="Q25" s="45">
        <v>0.55</v>
      </c>
      <c r="R25" s="45">
        <v>60.55</v>
      </c>
      <c r="S25" s="45">
        <v>60</v>
      </c>
      <c r="T25" s="45">
        <v>1.25</v>
      </c>
      <c r="U25" s="48">
        <v>61.25</v>
      </c>
      <c r="V25" s="35">
        <f t="shared" si="1"/>
        <v>80.5375</v>
      </c>
      <c r="W25" s="25">
        <f t="shared" si="2"/>
        <v>21</v>
      </c>
      <c r="X25" s="25">
        <f t="shared" si="3"/>
        <v>21</v>
      </c>
      <c r="Y25" s="25" t="s">
        <v>40</v>
      </c>
      <c r="Z25" s="25">
        <v>27</v>
      </c>
      <c r="AA25" s="26"/>
      <c r="AB25" s="26"/>
      <c r="AC25" s="26"/>
      <c r="AD25" s="36"/>
    </row>
    <row r="26" spans="1:30">
      <c r="A26" s="25" t="s">
        <v>35</v>
      </c>
      <c r="B26" s="25" t="s">
        <v>369</v>
      </c>
      <c r="C26" s="26">
        <v>2025</v>
      </c>
      <c r="D26" s="25" t="s">
        <v>373</v>
      </c>
      <c r="E26" s="56">
        <v>2506110263</v>
      </c>
      <c r="F26" s="56" t="s">
        <v>393</v>
      </c>
      <c r="G26" s="45">
        <v>85</v>
      </c>
      <c r="H26" s="45">
        <v>0.1</v>
      </c>
      <c r="I26" s="57">
        <v>85.1</v>
      </c>
      <c r="J26" s="39">
        <v>79.83</v>
      </c>
      <c r="K26" s="39">
        <v>1</v>
      </c>
      <c r="L26" s="39">
        <f t="shared" si="0"/>
        <v>80.83</v>
      </c>
      <c r="M26" s="45">
        <v>83.65</v>
      </c>
      <c r="N26" s="47">
        <v>0</v>
      </c>
      <c r="O26" s="45">
        <v>83.65</v>
      </c>
      <c r="P26" s="45">
        <v>60</v>
      </c>
      <c r="Q26" s="45">
        <v>0.55</v>
      </c>
      <c r="R26" s="45">
        <v>60.55</v>
      </c>
      <c r="S26" s="45">
        <v>60</v>
      </c>
      <c r="T26" s="45">
        <v>10.5</v>
      </c>
      <c r="U26" s="48">
        <v>70.5</v>
      </c>
      <c r="V26" s="35">
        <f t="shared" si="1"/>
        <v>79.8675</v>
      </c>
      <c r="W26" s="25">
        <f t="shared" si="2"/>
        <v>22</v>
      </c>
      <c r="X26" s="25">
        <f t="shared" si="3"/>
        <v>24</v>
      </c>
      <c r="Y26" s="25" t="s">
        <v>40</v>
      </c>
      <c r="Z26" s="25">
        <v>27</v>
      </c>
      <c r="AA26" s="26"/>
      <c r="AB26" s="26"/>
      <c r="AC26" s="26"/>
      <c r="AD26" s="36"/>
    </row>
    <row r="27" spans="1:30">
      <c r="A27" s="25" t="s">
        <v>35</v>
      </c>
      <c r="B27" s="25" t="s">
        <v>369</v>
      </c>
      <c r="C27" s="26">
        <v>2025</v>
      </c>
      <c r="D27" s="25" t="s">
        <v>370</v>
      </c>
      <c r="E27" s="25">
        <v>2506110307</v>
      </c>
      <c r="F27" s="25" t="s">
        <v>394</v>
      </c>
      <c r="G27" s="39">
        <v>85</v>
      </c>
      <c r="H27" s="32">
        <v>0</v>
      </c>
      <c r="I27" s="57">
        <f>G27+H27</f>
        <v>85</v>
      </c>
      <c r="J27" s="32">
        <v>80.97403</v>
      </c>
      <c r="K27" s="32">
        <v>1</v>
      </c>
      <c r="L27" s="32">
        <f t="shared" si="0"/>
        <v>81.97403</v>
      </c>
      <c r="M27" s="39">
        <v>71.75</v>
      </c>
      <c r="N27" s="32">
        <v>0</v>
      </c>
      <c r="O27" s="32">
        <v>71.75</v>
      </c>
      <c r="P27" s="39">
        <v>60</v>
      </c>
      <c r="Q27" s="39">
        <v>0.35</v>
      </c>
      <c r="R27" s="32">
        <f>P27+Q27</f>
        <v>60.35</v>
      </c>
      <c r="S27" s="39">
        <v>60</v>
      </c>
      <c r="T27" s="32">
        <v>0</v>
      </c>
      <c r="U27" s="42">
        <f>S27+T27</f>
        <v>60</v>
      </c>
      <c r="V27" s="35">
        <f t="shared" si="1"/>
        <v>79.5855225</v>
      </c>
      <c r="W27" s="25">
        <f t="shared" si="2"/>
        <v>23</v>
      </c>
      <c r="X27" s="25">
        <f t="shared" si="3"/>
        <v>22</v>
      </c>
      <c r="Y27" s="25" t="s">
        <v>40</v>
      </c>
      <c r="Z27" s="25">
        <v>27</v>
      </c>
      <c r="AA27" s="26"/>
      <c r="AB27" s="26"/>
      <c r="AC27" s="26"/>
      <c r="AD27" s="36"/>
    </row>
    <row r="28" spans="1:30">
      <c r="A28" s="25" t="s">
        <v>35</v>
      </c>
      <c r="B28" s="25" t="s">
        <v>369</v>
      </c>
      <c r="C28" s="26">
        <v>2025</v>
      </c>
      <c r="D28" s="25" t="s">
        <v>370</v>
      </c>
      <c r="E28" s="25">
        <v>2506110296</v>
      </c>
      <c r="F28" s="25" t="s">
        <v>395</v>
      </c>
      <c r="G28" s="39">
        <v>85</v>
      </c>
      <c r="H28" s="32">
        <v>0.1</v>
      </c>
      <c r="I28" s="57">
        <f>G28+H28</f>
        <v>85.1</v>
      </c>
      <c r="J28" s="32">
        <v>80.61039</v>
      </c>
      <c r="K28" s="32">
        <v>1</v>
      </c>
      <c r="L28" s="32">
        <f t="shared" si="0"/>
        <v>81.61039</v>
      </c>
      <c r="M28" s="39">
        <v>72.5</v>
      </c>
      <c r="N28" s="32">
        <v>0</v>
      </c>
      <c r="O28" s="32">
        <v>72.5</v>
      </c>
      <c r="P28" s="39">
        <v>60</v>
      </c>
      <c r="Q28" s="39">
        <v>0.35</v>
      </c>
      <c r="R28" s="32">
        <f>P28+Q28</f>
        <v>60.35</v>
      </c>
      <c r="S28" s="39">
        <v>60</v>
      </c>
      <c r="T28" s="32">
        <v>0</v>
      </c>
      <c r="U28" s="42">
        <f>S28+T28</f>
        <v>60</v>
      </c>
      <c r="V28" s="35">
        <f t="shared" si="1"/>
        <v>79.3602925</v>
      </c>
      <c r="W28" s="25">
        <f t="shared" si="2"/>
        <v>24</v>
      </c>
      <c r="X28" s="25">
        <f t="shared" si="3"/>
        <v>23</v>
      </c>
      <c r="Y28" s="25" t="s">
        <v>40</v>
      </c>
      <c r="Z28" s="25">
        <v>27</v>
      </c>
      <c r="AA28" s="26"/>
      <c r="AB28" s="26"/>
      <c r="AC28" s="26"/>
      <c r="AD28" s="36"/>
    </row>
    <row r="29" spans="1:30">
      <c r="A29" s="25" t="s">
        <v>35</v>
      </c>
      <c r="B29" s="25" t="s">
        <v>369</v>
      </c>
      <c r="C29" s="26">
        <v>2025</v>
      </c>
      <c r="D29" s="25" t="s">
        <v>373</v>
      </c>
      <c r="E29" s="56">
        <v>2506110285</v>
      </c>
      <c r="F29" s="25" t="s">
        <v>396</v>
      </c>
      <c r="G29" s="45">
        <v>85</v>
      </c>
      <c r="H29" s="45">
        <v>0</v>
      </c>
      <c r="I29" s="57">
        <v>85</v>
      </c>
      <c r="J29" s="39">
        <v>79.66</v>
      </c>
      <c r="K29" s="39">
        <v>0</v>
      </c>
      <c r="L29" s="39">
        <f t="shared" si="0"/>
        <v>79.66</v>
      </c>
      <c r="M29" s="45">
        <v>82.2</v>
      </c>
      <c r="N29" s="47">
        <v>1.5</v>
      </c>
      <c r="O29" s="45">
        <v>83.7</v>
      </c>
      <c r="P29" s="45">
        <v>60</v>
      </c>
      <c r="Q29" s="45">
        <v>0.55</v>
      </c>
      <c r="R29" s="45">
        <v>60.55</v>
      </c>
      <c r="S29" s="45">
        <v>60</v>
      </c>
      <c r="T29" s="45">
        <v>0</v>
      </c>
      <c r="U29" s="48">
        <v>60</v>
      </c>
      <c r="V29" s="35">
        <f t="shared" si="1"/>
        <v>78.4575</v>
      </c>
      <c r="W29" s="25">
        <f t="shared" si="2"/>
        <v>25</v>
      </c>
      <c r="X29" s="25">
        <f t="shared" si="3"/>
        <v>27</v>
      </c>
      <c r="Y29" s="58" t="s">
        <v>129</v>
      </c>
      <c r="Z29" s="25">
        <v>27</v>
      </c>
      <c r="AA29" s="26"/>
      <c r="AB29" s="26"/>
      <c r="AC29" s="26"/>
      <c r="AD29" s="36"/>
    </row>
    <row r="30" spans="1:30">
      <c r="A30" s="25" t="s">
        <v>35</v>
      </c>
      <c r="B30" s="25" t="s">
        <v>369</v>
      </c>
      <c r="C30" s="26">
        <v>2025</v>
      </c>
      <c r="D30" s="25" t="s">
        <v>370</v>
      </c>
      <c r="E30" s="25">
        <v>2506110318</v>
      </c>
      <c r="F30" s="25" t="s">
        <v>397</v>
      </c>
      <c r="G30" s="39">
        <v>85</v>
      </c>
      <c r="H30" s="32">
        <v>0.2</v>
      </c>
      <c r="I30" s="57">
        <f>G30+H30</f>
        <v>85.2</v>
      </c>
      <c r="J30" s="32">
        <v>79.12987</v>
      </c>
      <c r="K30" s="32">
        <v>1</v>
      </c>
      <c r="L30" s="32">
        <f t="shared" si="0"/>
        <v>80.12987</v>
      </c>
      <c r="M30" s="39">
        <v>72</v>
      </c>
      <c r="N30" s="32">
        <v>0</v>
      </c>
      <c r="O30" s="32">
        <v>72</v>
      </c>
      <c r="P30" s="39">
        <v>60</v>
      </c>
      <c r="Q30" s="39">
        <v>0.35</v>
      </c>
      <c r="R30" s="32">
        <f>P30+Q30</f>
        <v>60.35</v>
      </c>
      <c r="S30" s="39">
        <v>60</v>
      </c>
      <c r="T30" s="32">
        <v>0</v>
      </c>
      <c r="U30" s="42">
        <f>S30+T30</f>
        <v>60</v>
      </c>
      <c r="V30" s="35">
        <f t="shared" si="1"/>
        <v>78.2349025</v>
      </c>
      <c r="W30" s="25">
        <f t="shared" si="2"/>
        <v>26</v>
      </c>
      <c r="X30" s="25">
        <f t="shared" si="3"/>
        <v>26</v>
      </c>
      <c r="Y30" s="25" t="s">
        <v>40</v>
      </c>
      <c r="Z30" s="25">
        <v>27</v>
      </c>
      <c r="AA30" s="26"/>
      <c r="AB30" s="26"/>
      <c r="AC30" s="26"/>
      <c r="AD30" s="36"/>
    </row>
    <row r="31" spans="1:30">
      <c r="A31" s="25" t="s">
        <v>35</v>
      </c>
      <c r="B31" s="25" t="s">
        <v>369</v>
      </c>
      <c r="C31" s="26">
        <v>2025</v>
      </c>
      <c r="D31" s="25" t="s">
        <v>373</v>
      </c>
      <c r="E31" s="56">
        <v>2506110291</v>
      </c>
      <c r="F31" s="25" t="s">
        <v>398</v>
      </c>
      <c r="G31" s="45">
        <v>85</v>
      </c>
      <c r="H31" s="45">
        <v>0</v>
      </c>
      <c r="I31" s="57">
        <v>85</v>
      </c>
      <c r="J31" s="39">
        <v>80.3</v>
      </c>
      <c r="K31" s="39">
        <v>0</v>
      </c>
      <c r="L31" s="39">
        <f t="shared" si="0"/>
        <v>80.3</v>
      </c>
      <c r="M31" s="45">
        <v>66.95</v>
      </c>
      <c r="N31" s="47">
        <v>0</v>
      </c>
      <c r="O31" s="45">
        <v>66.95</v>
      </c>
      <c r="P31" s="45">
        <v>60</v>
      </c>
      <c r="Q31" s="45">
        <v>0.55</v>
      </c>
      <c r="R31" s="45">
        <v>60.55</v>
      </c>
      <c r="S31" s="45">
        <v>60</v>
      </c>
      <c r="T31" s="45">
        <v>0.5</v>
      </c>
      <c r="U31" s="48">
        <v>60.5</v>
      </c>
      <c r="V31" s="35">
        <f t="shared" si="1"/>
        <v>78.125</v>
      </c>
      <c r="W31" s="25">
        <f t="shared" si="2"/>
        <v>27</v>
      </c>
      <c r="X31" s="25">
        <f t="shared" si="3"/>
        <v>25</v>
      </c>
      <c r="Y31" s="25" t="s">
        <v>40</v>
      </c>
      <c r="Z31" s="25">
        <v>27</v>
      </c>
      <c r="AA31" s="26"/>
      <c r="AB31" s="26"/>
      <c r="AC31" s="26"/>
      <c r="AD31" s="36"/>
    </row>
    <row r="32" spans="1:30">
      <c r="A32" s="59" t="s">
        <v>202</v>
      </c>
      <c r="B32" s="60" t="s">
        <v>203</v>
      </c>
      <c r="C32" s="5"/>
      <c r="D32" s="60"/>
      <c r="E32" s="60"/>
      <c r="F32" s="60"/>
      <c r="G32" s="61"/>
      <c r="H32" s="61"/>
      <c r="I32" s="62"/>
      <c r="J32" s="60"/>
      <c r="K32" s="60"/>
      <c r="L32" s="60"/>
      <c r="M32" s="61"/>
      <c r="N32" s="60"/>
      <c r="O32" s="61"/>
      <c r="P32" s="61"/>
      <c r="Q32" s="61"/>
      <c r="R32" s="61"/>
      <c r="S32" s="61"/>
      <c r="T32" s="61"/>
      <c r="U32" s="61"/>
      <c r="V32" s="60"/>
      <c r="W32" s="60"/>
      <c r="X32" s="60"/>
      <c r="Y32" s="3"/>
      <c r="Z32" s="3"/>
      <c r="AA32" s="3"/>
      <c r="AB32" s="3"/>
      <c r="AC32" s="3"/>
      <c r="AD32" s="3"/>
    </row>
    <row r="33" spans="1:30">
      <c r="A33" s="63"/>
      <c r="B33" s="64" t="s">
        <v>204</v>
      </c>
      <c r="C33" s="5"/>
      <c r="D33" s="60"/>
      <c r="E33" s="60"/>
      <c r="F33" s="60"/>
      <c r="G33" s="61"/>
      <c r="H33" s="61"/>
      <c r="I33" s="62"/>
      <c r="J33" s="60"/>
      <c r="K33" s="60"/>
      <c r="L33" s="60"/>
      <c r="M33" s="61"/>
      <c r="N33" s="60"/>
      <c r="O33" s="61"/>
      <c r="P33" s="61"/>
      <c r="Q33" s="61"/>
      <c r="R33" s="61"/>
      <c r="S33" s="61"/>
      <c r="T33" s="61"/>
      <c r="U33" s="61"/>
      <c r="V33" s="60"/>
      <c r="W33" s="60"/>
      <c r="X33" s="60"/>
      <c r="Y33" s="3"/>
      <c r="Z33" s="3"/>
      <c r="AA33" s="3"/>
      <c r="AB33" s="3"/>
      <c r="AC33" s="3"/>
      <c r="AD33" s="3"/>
    </row>
    <row r="34" spans="1:30">
      <c r="A34" s="63"/>
      <c r="B34" s="60" t="s">
        <v>205</v>
      </c>
      <c r="C34" s="5"/>
      <c r="D34" s="60"/>
      <c r="E34" s="60"/>
      <c r="F34" s="60"/>
      <c r="G34" s="61"/>
      <c r="H34" s="61"/>
      <c r="I34" s="62"/>
      <c r="J34" s="60"/>
      <c r="K34" s="60"/>
      <c r="L34" s="60"/>
      <c r="M34" s="61"/>
      <c r="N34" s="60"/>
      <c r="O34" s="61"/>
      <c r="P34" s="61"/>
      <c r="Q34" s="61"/>
      <c r="R34" s="61"/>
      <c r="S34" s="61"/>
      <c r="T34" s="61"/>
      <c r="U34" s="61"/>
      <c r="V34" s="60"/>
      <c r="W34" s="60"/>
      <c r="X34" s="60"/>
      <c r="Y34" s="3"/>
      <c r="Z34" s="3"/>
      <c r="AA34" s="3"/>
      <c r="AB34" s="3"/>
      <c r="AC34" s="3"/>
      <c r="AD34" s="3"/>
    </row>
    <row r="35" spans="1:30">
      <c r="A35" s="63"/>
      <c r="B35" s="60" t="s">
        <v>206</v>
      </c>
      <c r="C35" s="3"/>
      <c r="D35" s="60"/>
      <c r="E35" s="60"/>
      <c r="F35" s="60"/>
      <c r="G35" s="61"/>
      <c r="H35" s="61"/>
      <c r="I35" s="62"/>
      <c r="J35" s="60"/>
      <c r="K35" s="60"/>
      <c r="L35" s="60"/>
      <c r="M35" s="61"/>
      <c r="N35" s="60"/>
      <c r="O35" s="61"/>
      <c r="P35" s="61"/>
      <c r="Q35" s="61"/>
      <c r="R35" s="61"/>
      <c r="S35" s="61"/>
      <c r="T35" s="61"/>
      <c r="U35" s="61"/>
      <c r="V35" s="60"/>
      <c r="W35" s="60"/>
      <c r="X35" s="60"/>
      <c r="Y35" s="3"/>
      <c r="Z35" s="3"/>
      <c r="AA35" s="3"/>
      <c r="AB35" s="3"/>
      <c r="AC35" s="3"/>
      <c r="AD35" s="3"/>
    </row>
    <row r="36" spans="1:30">
      <c r="A36" s="65"/>
      <c r="B36" s="64" t="s">
        <v>207</v>
      </c>
      <c r="C36" s="3"/>
      <c r="D36" s="60"/>
      <c r="E36" s="60"/>
      <c r="F36" s="60"/>
      <c r="G36" s="61"/>
      <c r="H36" s="61"/>
      <c r="I36" s="62"/>
      <c r="J36" s="60"/>
      <c r="K36" s="60"/>
      <c r="L36" s="60"/>
      <c r="M36" s="61"/>
      <c r="N36" s="60"/>
      <c r="O36" s="61"/>
      <c r="P36" s="61"/>
      <c r="Q36" s="61"/>
      <c r="R36" s="61"/>
      <c r="S36" s="61"/>
      <c r="T36" s="61"/>
      <c r="U36" s="61"/>
      <c r="V36" s="60"/>
      <c r="W36" s="60"/>
      <c r="X36" s="60"/>
      <c r="Y36" s="3"/>
      <c r="Z36" s="3"/>
      <c r="AA36" s="3"/>
      <c r="AB36" s="3"/>
      <c r="AC36" s="3"/>
      <c r="AD36" s="3"/>
    </row>
  </sheetData>
  <autoFilter xmlns:etc="http://www.wps.cn/officeDocument/2017/etCustomData" ref="A4:AD36" etc:filterBottomFollowUsedRange="0">
    <extLst/>
  </autoFilter>
  <dataValidations count="6">
    <dataValidation type="list" allowBlank="1" showInputMessage="1" showErrorMessage="1" sqref="U1:U3 U32:U36 AA4:AA10 AA16:AA31">
      <formula1>"一等奖学金,二等奖学金,三等奖学金,课程考核不合格,德育分未达标,体育成绩不合格,体测成绩不合格,违纪"</formula1>
    </dataValidation>
    <dataValidation type="list" allowBlank="1" showInputMessage="1" showErrorMessage="1" sqref="V1:V2 V32:V36 AB10:AB31">
      <formula1>$CQ$8:$CQ$11</formula1>
    </dataValidation>
    <dataValidation type="list" allowBlank="1" showInputMessage="1" showErrorMessage="1" sqref="W1:W3 W32:W36 AC4:AC31">
      <formula1>"三好学生,三好学生标兵,优秀学生干部"</formula1>
    </dataValidation>
    <dataValidation type="list" allowBlank="1" showInputMessage="1" showErrorMessage="1" sqref="Y5:Y31">
      <formula1>"是,否"</formula1>
    </dataValidation>
    <dataValidation type="list" allowBlank="1" showInputMessage="1" showErrorMessage="1" sqref="AA11:AA15">
      <formula1>"一等奖学金,二等奖学金,三等奖学金,课程考核不合格,德育分未达标,体育成绩不合格,违纪"</formula1>
    </dataValidation>
    <dataValidation type="list" allowBlank="1" showInputMessage="1" showErrorMessage="1" sqref="AB5:AB9">
      <formula1>"学业进步奖,研究与创新奖,道德风尚奖,文体活动奖,社会工作奖"</formula1>
    </dataValidation>
  </dataValidations>
  <pageMargins left="0.7" right="0.7" top="0.75" bottom="0.75" header="0.3" footer="0.3"/>
  <pageSetup paperSize="9" scale="4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应用心理学</vt:lpstr>
      <vt:lpstr>教育技术学</vt:lpstr>
      <vt:lpstr>小学教育（师范）数学</vt:lpstr>
      <vt:lpstr>小学教育（师范）语文</vt:lpstr>
      <vt:lpstr>学前教育（师范）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明珠 梁</dc:creator>
  <cp:lastModifiedBy>鸡蛋面</cp:lastModifiedBy>
  <dcterms:created xsi:type="dcterms:W3CDTF">2026-09-13T23:10:00Z</dcterms:created>
  <dcterms:modified xsi:type="dcterms:W3CDTF">2026-09-18T03:14:12Z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8d6f74c0c90e417699ae8ff37575100a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